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400F947A-9C60-413F-8995-1D7AE40B4F1B}"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29" r:id="rId5"/>
    <sheet name="5" sheetId="30" r:id="rId6"/>
    <sheet name="6" sheetId="31" r:id="rId7"/>
    <sheet name="7" sheetId="37" r:id="rId8"/>
    <sheet name="8" sheetId="38" r:id="rId9"/>
    <sheet name="9" sheetId="39" r:id="rId10"/>
    <sheet name="10" sheetId="44" r:id="rId11"/>
    <sheet name="11" sheetId="45" r:id="rId12"/>
    <sheet name="12" sheetId="46" r:id="rId13"/>
    <sheet name="13" sheetId="56" r:id="rId14"/>
    <sheet name="14" sheetId="57" r:id="rId15"/>
    <sheet name="15" sheetId="58" r:id="rId16"/>
    <sheet name="16" sheetId="59" r:id="rId17"/>
    <sheet name="17" sheetId="60" r:id="rId18"/>
    <sheet name="18" sheetId="61" r:id="rId19"/>
    <sheet name="19" sheetId="62" r:id="rId20"/>
    <sheet name="20" sheetId="63" r:id="rId21"/>
    <sheet name="21" sheetId="65" r:id="rId22"/>
    <sheet name="22" sheetId="66" r:id="rId23"/>
    <sheet name="23" sheetId="67" r:id="rId24"/>
    <sheet name="24" sheetId="64" r:id="rId25"/>
    <sheet name="Prisliste tillæg" sheetId="4" r:id="rId26"/>
  </sheets>
  <externalReferences>
    <externalReference r:id="rId27"/>
  </externalReferences>
  <definedNames>
    <definedName name="Dagsdato">'Samle ark'!$N$1</definedName>
    <definedName name="OpdateretÅrstal">'Samle ark'!$K$7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F9" i="5" l="1"/>
  <c r="F9" i="18"/>
  <c r="F9" i="29"/>
  <c r="F9" i="30"/>
  <c r="F9" i="31"/>
  <c r="F9" i="37"/>
  <c r="F9" i="38"/>
  <c r="F9" i="39"/>
  <c r="F9" i="44"/>
  <c r="F9" i="45"/>
  <c r="F9" i="46"/>
  <c r="F9" i="56"/>
  <c r="F9" i="57"/>
  <c r="F9" i="58"/>
  <c r="F9" i="59"/>
  <c r="F9" i="60"/>
  <c r="F9" i="61"/>
  <c r="F9" i="62"/>
  <c r="F9" i="63"/>
  <c r="F9" i="65"/>
  <c r="F9" i="66"/>
  <c r="F9" i="67"/>
  <c r="F9" i="64"/>
  <c r="F9" i="3"/>
  <c r="E6" i="66" l="1"/>
  <c r="E6" i="67" s="1"/>
  <c r="E6" i="64" s="1"/>
  <c r="E6" i="62"/>
  <c r="E6" i="63" s="1"/>
  <c r="E6" i="65" s="1"/>
  <c r="E6" i="59"/>
  <c r="E6" i="60" s="1"/>
  <c r="E6" i="61" s="1"/>
  <c r="H9" i="5" l="1"/>
  <c r="H9" i="44"/>
  <c r="H9" i="61"/>
  <c r="H9" i="18"/>
  <c r="H9" i="45"/>
  <c r="H9" i="62"/>
  <c r="H9" i="29"/>
  <c r="H9" i="46"/>
  <c r="H9" i="63"/>
  <c r="H9" i="30"/>
  <c r="H9" i="56"/>
  <c r="H9" i="65"/>
  <c r="H9" i="39"/>
  <c r="H9" i="31"/>
  <c r="H9" i="57"/>
  <c r="H9" i="66"/>
  <c r="H9" i="37"/>
  <c r="H9" i="58"/>
  <c r="H9" i="67"/>
  <c r="H9" i="60"/>
  <c r="H9" i="38"/>
  <c r="H9" i="59"/>
  <c r="H9" i="64"/>
  <c r="H9" i="3"/>
  <c r="G14" i="67"/>
  <c r="G13" i="67"/>
  <c r="G12" i="67"/>
  <c r="G11" i="67"/>
  <c r="B6" i="67"/>
  <c r="G14" i="66"/>
  <c r="G13" i="66"/>
  <c r="G12" i="66"/>
  <c r="G11" i="66"/>
  <c r="B6" i="66"/>
  <c r="G14" i="65"/>
  <c r="G13" i="65"/>
  <c r="G12" i="65"/>
  <c r="G11" i="65"/>
  <c r="G14" i="64"/>
  <c r="G13" i="64"/>
  <c r="G12" i="64"/>
  <c r="G11" i="64"/>
  <c r="B6" i="64"/>
  <c r="G14" i="63"/>
  <c r="G13" i="63"/>
  <c r="G12" i="63"/>
  <c r="G11" i="63"/>
  <c r="B6" i="63"/>
  <c r="G14" i="62"/>
  <c r="G13" i="62"/>
  <c r="G12" i="62"/>
  <c r="G11" i="62"/>
  <c r="D6" i="62"/>
  <c r="G14" i="61"/>
  <c r="G13" i="61"/>
  <c r="G12" i="61"/>
  <c r="G11" i="61"/>
  <c r="B6" i="61"/>
  <c r="G14" i="60"/>
  <c r="G13" i="60"/>
  <c r="G12" i="60"/>
  <c r="G11" i="60"/>
  <c r="B6" i="60"/>
  <c r="G14" i="59"/>
  <c r="G13" i="59"/>
  <c r="G12" i="59"/>
  <c r="G11" i="59"/>
  <c r="D6" i="59"/>
  <c r="G14" i="39"/>
  <c r="G13" i="39"/>
  <c r="G12" i="39"/>
  <c r="G11" i="39"/>
  <c r="G14" i="46"/>
  <c r="G13" i="46"/>
  <c r="G12" i="46"/>
  <c r="G11" i="46"/>
  <c r="G14" i="31"/>
  <c r="G13" i="31"/>
  <c r="G12" i="31"/>
  <c r="G11" i="31"/>
  <c r="G14" i="38"/>
  <c r="G13" i="38"/>
  <c r="G12" i="38"/>
  <c r="G11" i="38"/>
  <c r="G14" i="45"/>
  <c r="G13" i="45"/>
  <c r="G12" i="45"/>
  <c r="G11" i="45"/>
  <c r="G14" i="30"/>
  <c r="G13" i="30"/>
  <c r="G12" i="30"/>
  <c r="G11" i="30"/>
  <c r="G14" i="37"/>
  <c r="G13" i="37"/>
  <c r="G12" i="37"/>
  <c r="G11" i="37"/>
  <c r="G14" i="44"/>
  <c r="G13" i="44"/>
  <c r="G12" i="44"/>
  <c r="G11" i="44"/>
  <c r="G14" i="29"/>
  <c r="G13" i="29"/>
  <c r="G12" i="29"/>
  <c r="G11" i="29"/>
  <c r="G14" i="58"/>
  <c r="G13" i="58"/>
  <c r="G12" i="58"/>
  <c r="G11" i="58"/>
  <c r="B6" i="58"/>
  <c r="G14" i="57"/>
  <c r="G13" i="57"/>
  <c r="G12" i="57"/>
  <c r="G11" i="57"/>
  <c r="B6" i="57"/>
  <c r="G14" i="56"/>
  <c r="G13" i="56"/>
  <c r="G12" i="56"/>
  <c r="G11" i="56"/>
  <c r="D6" i="56"/>
  <c r="G14" i="18"/>
  <c r="G13" i="18"/>
  <c r="G12" i="18"/>
  <c r="G11" i="18"/>
  <c r="G14" i="5"/>
  <c r="G13" i="5"/>
  <c r="G12" i="5"/>
  <c r="G11" i="5"/>
  <c r="G13" i="3"/>
  <c r="G16" i="64" l="1"/>
  <c r="G16" i="63"/>
  <c r="G16" i="29"/>
  <c r="G16" i="18"/>
  <c r="G16" i="60"/>
  <c r="G16" i="67"/>
  <c r="G16" i="66"/>
  <c r="G16" i="65"/>
  <c r="G16" i="62"/>
  <c r="G16" i="59"/>
  <c r="G16" i="61"/>
  <c r="G16" i="57"/>
  <c r="G16" i="46"/>
  <c r="G16" i="31"/>
  <c r="G16" i="39"/>
  <c r="G16" i="45"/>
  <c r="G16" i="30"/>
  <c r="G16" i="38"/>
  <c r="G16" i="44"/>
  <c r="G16" i="37"/>
  <c r="G16" i="56"/>
  <c r="G16" i="58"/>
  <c r="G16" i="5"/>
  <c r="G14" i="3"/>
  <c r="G11" i="3"/>
  <c r="B6" i="18"/>
  <c r="B6" i="5"/>
  <c r="B57" i="1"/>
  <c r="H12" i="46" l="1"/>
  <c r="H11" i="44"/>
  <c r="D6" i="29"/>
  <c r="D6" i="37"/>
  <c r="D6" i="44"/>
  <c r="G12" i="3"/>
  <c r="G16" i="3" s="1"/>
  <c r="H13" i="59" l="1"/>
  <c r="H12" i="56"/>
  <c r="H14" i="58"/>
  <c r="H16" i="58"/>
  <c r="H14" i="66"/>
  <c r="H12" i="64"/>
  <c r="H16" i="46"/>
  <c r="H12" i="29"/>
  <c r="H13" i="65"/>
  <c r="H11" i="63"/>
  <c r="H11" i="30"/>
  <c r="H11" i="31"/>
  <c r="H16" i="62"/>
  <c r="H12" i="59"/>
  <c r="H11" i="57"/>
  <c r="H16" i="65"/>
  <c r="H16" i="61"/>
  <c r="H12" i="31"/>
  <c r="H12" i="39"/>
  <c r="H14" i="60"/>
  <c r="H14" i="31"/>
  <c r="H11" i="59"/>
  <c r="H14" i="61"/>
  <c r="H11" i="37"/>
  <c r="H12" i="45"/>
  <c r="H12" i="61"/>
  <c r="H14" i="59"/>
  <c r="H11" i="60"/>
  <c r="H16" i="66"/>
  <c r="H12" i="60"/>
  <c r="H16" i="44"/>
  <c r="H11" i="61"/>
  <c r="H16" i="5"/>
  <c r="H12" i="63"/>
  <c r="H14" i="44"/>
  <c r="H14" i="30"/>
  <c r="H11" i="45"/>
  <c r="H14" i="56"/>
  <c r="H14" i="5"/>
  <c r="H14" i="63"/>
  <c r="H16" i="64"/>
  <c r="H12" i="5"/>
  <c r="H13" i="31"/>
  <c r="H14" i="67"/>
  <c r="H16" i="31"/>
  <c r="H13" i="67"/>
  <c r="H14" i="65"/>
  <c r="H14" i="62"/>
  <c r="H14" i="64"/>
  <c r="H16" i="57"/>
  <c r="H12" i="30"/>
  <c r="H16" i="67"/>
  <c r="H11" i="58"/>
  <c r="H13" i="60"/>
  <c r="H13" i="56"/>
  <c r="H13" i="46"/>
  <c r="H13" i="3"/>
  <c r="H13" i="64"/>
  <c r="H11" i="38"/>
  <c r="H16" i="38"/>
  <c r="H11" i="65"/>
  <c r="H16" i="18"/>
  <c r="H14" i="37"/>
  <c r="H11" i="46"/>
  <c r="H12" i="57"/>
  <c r="H11" i="64"/>
  <c r="H14" i="18"/>
  <c r="H14" i="38"/>
  <c r="H11" i="56"/>
  <c r="H13" i="30"/>
  <c r="H12" i="62"/>
  <c r="H11" i="5"/>
  <c r="H13" i="39"/>
  <c r="H13" i="38"/>
  <c r="H13" i="37"/>
  <c r="H16" i="37"/>
  <c r="H11" i="18"/>
  <c r="H14" i="3"/>
  <c r="H13" i="62"/>
  <c r="H14" i="46"/>
  <c r="H13" i="45"/>
  <c r="H12" i="67"/>
  <c r="H11" i="67"/>
  <c r="H16" i="39"/>
  <c r="H13" i="29"/>
  <c r="H11" i="62"/>
  <c r="H16" i="63"/>
  <c r="H12" i="44"/>
  <c r="H16" i="45"/>
  <c r="H16" i="60"/>
  <c r="H11" i="39"/>
  <c r="H14" i="57"/>
  <c r="H11" i="3"/>
  <c r="H14" i="39"/>
  <c r="H13" i="18"/>
  <c r="H13" i="61"/>
  <c r="H14" i="29"/>
  <c r="H16" i="30"/>
  <c r="H13" i="58"/>
  <c r="H13" i="57"/>
  <c r="H16" i="59"/>
  <c r="H14" i="45"/>
  <c r="H12" i="37"/>
  <c r="H12" i="18"/>
  <c r="H11" i="29"/>
  <c r="H11" i="66"/>
  <c r="H12" i="38"/>
  <c r="H12" i="58"/>
  <c r="H12" i="66"/>
  <c r="H13" i="66"/>
  <c r="H13" i="63"/>
  <c r="H16" i="3"/>
  <c r="H16" i="56"/>
  <c r="H12" i="3"/>
  <c r="H13" i="5"/>
  <c r="H13" i="44"/>
  <c r="H16" i="29"/>
  <c r="H12" i="65"/>
  <c r="D6" i="3"/>
  <c r="B37" i="1" l="1"/>
  <c r="B39" i="1" s="1"/>
  <c r="E35" i="1" s="1"/>
  <c r="E37" i="1" l="1"/>
  <c r="E39" i="1" s="1"/>
  <c r="H35" i="1" l="1"/>
  <c r="H37" i="1" s="1"/>
  <c r="H39" i="1" s="1"/>
  <c r="K35" i="1" s="1"/>
  <c r="K37" i="1" s="1"/>
  <c r="K39" i="1" s="1"/>
  <c r="B51" i="1" s="1"/>
  <c r="B53" i="1" s="1"/>
  <c r="B55" i="1" s="1"/>
  <c r="E51" i="1" s="1"/>
  <c r="E53" i="1" s="1"/>
  <c r="E55" i="1" s="1"/>
  <c r="H51" i="1" s="1"/>
  <c r="H53" i="1" s="1"/>
  <c r="H55" i="1" s="1"/>
  <c r="K51" i="1" s="1"/>
  <c r="K53" i="1" s="1"/>
  <c r="K55" i="1" s="1"/>
  <c r="L53" i="1" l="1"/>
  <c r="I55" i="1"/>
  <c r="L51" i="1"/>
  <c r="I53" i="1"/>
  <c r="L55" i="1"/>
  <c r="I51" i="1"/>
  <c r="F53" i="1"/>
  <c r="F55" i="1"/>
  <c r="F51" i="1"/>
  <c r="F39" i="1"/>
  <c r="L39" i="1"/>
  <c r="I39" i="1"/>
  <c r="I37" i="1"/>
  <c r="L37" i="1"/>
  <c r="F37" i="1"/>
  <c r="F35" i="1"/>
  <c r="I35" i="1"/>
  <c r="L35" i="1"/>
  <c r="C55" i="1"/>
  <c r="C51" i="1"/>
  <c r="C39" i="1"/>
  <c r="C37" i="1"/>
  <c r="C53" i="1" l="1"/>
  <c r="C35" i="1"/>
</calcChain>
</file>

<file path=xl/sharedStrings.xml><?xml version="1.0" encoding="utf-8"?>
<sst xmlns="http://schemas.openxmlformats.org/spreadsheetml/2006/main" count="550" uniqueCount="70">
  <si>
    <t>Pris forslag til montage af indvendige døre</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</si>
  <si>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</si>
  <si>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</si>
  <si>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</si>
  <si>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</si>
  <si>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</si>
  <si>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</si>
  <si>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</si>
  <si>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Alle nedenstående priser er regnet ud fra forudsætningerne:</t>
  </si>
  <si>
    <t>- at der højst er 6 fastgørelser.</t>
  </si>
  <si>
    <t>- at samling af karmene forgå med skruer og ikke søm, som indeholdt i prisen.</t>
  </si>
  <si>
    <t>- at der IKKE er bundstykke i dørene, er der dette skal du være opmærksom på at der skal bruges flere skruer til samling af karmene.</t>
  </si>
  <si>
    <t>- at der ENTEN bruges prøvedøre ELLER direkte montering af dørblad, udføres begge dele skal prisen for hængning af dørbladet tages to gange.</t>
  </si>
  <si>
    <t>- at der kun er ét dørblad, så ved dobbeltdøre skal der tillægges yderligere et dørblad til prisen.</t>
  </si>
  <si>
    <t>- at der monteres indfatninger på begge sider af døren.</t>
  </si>
  <si>
    <t>- at døbladene ikke vejer mere end 20 kg, gør de det så er der tillægspriser for det i prislisten.</t>
  </si>
  <si>
    <t>Priserne herunder gælder for døre der skal males efter montagen.</t>
  </si>
  <si>
    <t>Regnskabs nummer</t>
  </si>
  <si>
    <t>Samlet mål i mm (brede + længde) t.o.m.</t>
  </si>
  <si>
    <t>T.o.m.15 karme</t>
  </si>
  <si>
    <t>T.o.m 45 karme</t>
  </si>
  <si>
    <t>T.o.m 90 karme</t>
  </si>
  <si>
    <t>over 90 karme</t>
  </si>
  <si>
    <t>kr/stk</t>
  </si>
  <si>
    <t>&gt; 5000</t>
  </si>
  <si>
    <t>Karme større end 5000 mm betales som udvendige døre</t>
  </si>
  <si>
    <t>Priserne herunder gælder døre der er færdig malet ved montagen.</t>
  </si>
  <si>
    <t>REGNSKABSNUMMER</t>
  </si>
  <si>
    <t>INDVENDIG DØRMONTAGE</t>
  </si>
  <si>
    <t xml:space="preserve">Dette regnskab er lavet efter </t>
  </si>
  <si>
    <t>prislisten</t>
  </si>
  <si>
    <t>Dørens størrelse i mm</t>
  </si>
  <si>
    <t>Gradueringen er t.o.m 15 karme</t>
  </si>
  <si>
    <t>Montage af døre der skal males efter montagen</t>
  </si>
  <si>
    <t>Kode</t>
  </si>
  <si>
    <t>Tekst</t>
  </si>
  <si>
    <t>pris</t>
  </si>
  <si>
    <t>I alt</t>
  </si>
  <si>
    <t>priser</t>
  </si>
  <si>
    <t>100208</t>
  </si>
  <si>
    <t>Skruer til samling af karme 4 stk. 64mm</t>
  </si>
  <si>
    <t>090101-A01</t>
  </si>
  <si>
    <t>Isætning af karme</t>
  </si>
  <si>
    <t>090101-A02</t>
  </si>
  <si>
    <t>Hængning af dørblad eller brug af prøvedør</t>
  </si>
  <si>
    <t>090101-A03</t>
  </si>
  <si>
    <t>Indfatninger på begge sider af døren</t>
  </si>
  <si>
    <t>Total for dennne størrelse/mængde døre</t>
  </si>
  <si>
    <t>090102-A01</t>
  </si>
  <si>
    <t>090102-A02</t>
  </si>
  <si>
    <t>090102-A03</t>
  </si>
  <si>
    <t>090103-A01</t>
  </si>
  <si>
    <t>090103-A02</t>
  </si>
  <si>
    <t>090103-A03</t>
  </si>
  <si>
    <t>Vindues størrelse i mm</t>
  </si>
  <si>
    <t>Gradueringen er fra 16 t.o.m 45 karme</t>
  </si>
  <si>
    <t>Gradueringen er fra 46 t.o.m 90 karme</t>
  </si>
  <si>
    <t>Gradueringen er over 90 karme</t>
  </si>
  <si>
    <t>Montage af døre der er færdig malet ved montagen.</t>
  </si>
  <si>
    <t>090104-B01</t>
  </si>
  <si>
    <t>090104-B02</t>
  </si>
  <si>
    <t>090104-B03</t>
  </si>
  <si>
    <t>090105-B01</t>
  </si>
  <si>
    <t>090105-B02</t>
  </si>
  <si>
    <t>090105-B03</t>
  </si>
  <si>
    <t>090106-B01</t>
  </si>
  <si>
    <t>090106-B02</t>
  </si>
  <si>
    <t>090106-B03</t>
  </si>
  <si>
    <t>Dette ark må KUN opdateres via det selvstændige regneark "Prisliste 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</si>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</sst>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4">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rgb="FF0000FF"/>
      <name val="Arial"/>
      <family val="2"/>
    </font>
    <font>
      <sz val="10"/>
      <color rgb="FF0000FF"/>
      <name val="Verdana"/>
      <family val="2"/>
    </font>
    <font>
      <b/>
      <sz val="20"/>
      <color theme="1"/>
      <name val="Verdana"/>
      <family val="2"/>
    </font>
    <font>
      <sz val="10"/>
      <color theme="0"/>
      <name val="Verdana"/>
      <family val="2"/>
    </font>
    <font>
      <sz val="10"/>
      <name val="Verdana"/>
      <family val="2"/>
    </font>
    <font>
      <sz val="10"/>
      <color theme="0"/>
      <name val="Arial"/>
      <family val="2"/>
    </font>
    <font>
      <sz val="10"/>
      <color rgb="FFFF0000"/>
      <name val="Arial"/>
      <family val="2"/>
    </font>
    <font>
      <b/>
      <sz val="10"/>
      <color theme="0"/>
      <name val="Verdana"/>
      <family val="2"/>
    </font>
    <font>
      <u/>
      <sz val="10"/>
      <color theme="10"/>
      <name val="Verdana"/>
      <family val="2"/>
    </font>
    <font>
      <u/>
      <sz val="10"/>
      <color rgb="FFFFFFFF"/>
      <name val="Verdana"/>
      <family val="2"/>
    </font>
    <font>
      <u/>
      <sz val="10"/>
      <color rgb="FF000000"/>
      <name val="Verdana"/>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rgb="FF00FF00"/>
        <bgColor indexed="64"/>
      </patternFill>
    </fill>
    <fill>
      <patternFill patternType="solid">
        <fgColor rgb="FF00FFFF"/>
        <bgColor indexed="64"/>
      </patternFill>
    </fill>
    <fill>
      <patternFill patternType="solid">
        <fgColor rgb="FFFF00FF"/>
        <bgColor indexed="64"/>
      </patternFill>
    </fill>
    <fill>
      <patternFill patternType="solid">
        <fgColor rgb="FF0000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21" fillId="0" borderId="0" applyNumberFormat="0" applyFill="0" applyBorder="0" applyAlignment="0" applyProtection="0"/>
  </cellStyleXfs>
  <cellXfs count="190">
    <xf numFmtId="0" fontId="0" fillId="0" borderId="0" xfId="0"/>
    <xf numFmtId="0" fontId="1" fillId="0" borderId="0" xfId="1"/>
    <xf numFmtId="0" fontId="0" fillId="0" borderId="1" xfId="0" applyBorder="1"/>
    <xf numFmtId="0" fontId="0" fillId="0" borderId="4" xfId="0" applyBorder="1"/>
    <xf numFmtId="0" fontId="0" fillId="0" borderId="6" xfId="0" applyBorder="1"/>
    <xf numFmtId="49" fontId="0" fillId="0" borderId="0" xfId="0" applyNumberFormat="1" applyAlignment="1">
      <alignment horizontal="left" wrapText="1"/>
    </xf>
    <xf numFmtId="0" fontId="0" fillId="0" borderId="0" xfId="0" applyAlignment="1">
      <alignment horizontal="left" wrapText="1"/>
    </xf>
    <xf numFmtId="0" fontId="6" fillId="0" borderId="1" xfId="1" applyFont="1" applyBorder="1"/>
    <xf numFmtId="0" fontId="2" fillId="0" borderId="1" xfId="1" applyFont="1" applyBorder="1"/>
    <xf numFmtId="0" fontId="4" fillId="0" borderId="1" xfId="1" applyFont="1" applyBorder="1"/>
    <xf numFmtId="0" fontId="3" fillId="0" borderId="1" xfId="1" applyFont="1" applyBorder="1"/>
    <xf numFmtId="0" fontId="5" fillId="0" borderId="1" xfId="1" applyFont="1" applyBorder="1"/>
    <xf numFmtId="0" fontId="1" fillId="0" borderId="2" xfId="1" applyBorder="1"/>
    <xf numFmtId="0" fontId="6" fillId="0" borderId="3" xfId="1" applyFont="1" applyBorder="1"/>
    <xf numFmtId="0" fontId="1" fillId="0" borderId="5" xfId="1" applyBorder="1"/>
    <xf numFmtId="0" fontId="6" fillId="0" borderId="6" xfId="1" applyFont="1" applyBorder="1"/>
    <xf numFmtId="49" fontId="0" fillId="0" borderId="0" xfId="0" applyNumberFormat="1" applyAlignment="1">
      <alignment wrapText="1"/>
    </xf>
    <xf numFmtId="49" fontId="0" fillId="0" borderId="5" xfId="0" applyNumberFormat="1" applyBorder="1"/>
    <xf numFmtId="164" fontId="0" fillId="0" borderId="1" xfId="2" applyFont="1" applyBorder="1"/>
    <xf numFmtId="0" fontId="0" fillId="0" borderId="9" xfId="0"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2" fontId="2" fillId="0" borderId="1" xfId="1" applyNumberFormat="1" applyFont="1" applyBorder="1"/>
    <xf numFmtId="2" fontId="6" fillId="0" borderId="1" xfId="1" applyNumberFormat="1" applyFont="1" applyBorder="1"/>
    <xf numFmtId="0" fontId="10" fillId="0" borderId="1" xfId="1" applyFont="1" applyBorder="1"/>
    <xf numFmtId="0" fontId="11" fillId="0" borderId="1" xfId="0" applyFont="1" applyBorder="1"/>
    <xf numFmtId="2" fontId="10" fillId="0" borderId="1" xfId="1" applyNumberFormat="1" applyFont="1" applyBorder="1"/>
    <xf numFmtId="0" fontId="12" fillId="0" borderId="1" xfId="0" applyFont="1" applyBorder="1"/>
    <xf numFmtId="49" fontId="0" fillId="0" borderId="0" xfId="0" applyNumberFormat="1" applyAlignment="1">
      <alignment vertical="center" wrapText="1"/>
    </xf>
    <xf numFmtId="1" fontId="1" fillId="0" borderId="5" xfId="1" applyNumberFormat="1" applyBorder="1" applyAlignment="1">
      <alignment horizontal="center"/>
    </xf>
    <xf numFmtId="49" fontId="0" fillId="0" borderId="7" xfId="0" applyNumberFormat="1" applyBorder="1"/>
    <xf numFmtId="0" fontId="0" fillId="0" borderId="5" xfId="0" applyBorder="1"/>
    <xf numFmtId="0" fontId="0" fillId="0" borderId="7" xfId="0" applyBorder="1"/>
    <xf numFmtId="0" fontId="0" fillId="0" borderId="8" xfId="0" applyBorder="1"/>
    <xf numFmtId="1" fontId="0" fillId="2" borderId="1" xfId="0" applyNumberFormat="1" applyFill="1" applyBorder="1"/>
    <xf numFmtId="164" fontId="0" fillId="0" borderId="9" xfId="0" applyNumberFormat="1" applyBorder="1"/>
    <xf numFmtId="164" fontId="0" fillId="0" borderId="9" xfId="2" applyFont="1" applyBorder="1"/>
    <xf numFmtId="164" fontId="0" fillId="0" borderId="15" xfId="0" applyNumberFormat="1" applyBorder="1"/>
    <xf numFmtId="164" fontId="0" fillId="0" borderId="16" xfId="2" applyFont="1" applyBorder="1"/>
    <xf numFmtId="9" fontId="0" fillId="2" borderId="1" xfId="0" applyNumberFormat="1" applyFill="1" applyBorder="1" applyAlignment="1">
      <alignment horizontal="center"/>
    </xf>
    <xf numFmtId="2" fontId="13" fillId="0" borderId="1" xfId="1" applyNumberFormat="1" applyFont="1" applyBorder="1"/>
    <xf numFmtId="0" fontId="14" fillId="0" borderId="1" xfId="0" applyFont="1" applyBorder="1"/>
    <xf numFmtId="0" fontId="13" fillId="0" borderId="1" xfId="1" applyFont="1" applyBorder="1"/>
    <xf numFmtId="0" fontId="7" fillId="0" borderId="0" xfId="0" applyFont="1" applyAlignment="1">
      <alignment horizontal="center"/>
    </xf>
    <xf numFmtId="0" fontId="9" fillId="4" borderId="13" xfId="0" applyFont="1" applyFill="1" applyBorder="1" applyAlignment="1">
      <alignment horizontal="center"/>
    </xf>
    <xf numFmtId="2" fontId="1" fillId="0" borderId="1" xfId="1" applyNumberFormat="1" applyBorder="1"/>
    <xf numFmtId="0" fontId="1" fillId="0" borderId="1" xfId="1" applyBorder="1"/>
    <xf numFmtId="0" fontId="1" fillId="6" borderId="1" xfId="1" applyFill="1" applyBorder="1"/>
    <xf numFmtId="2" fontId="1" fillId="6" borderId="1" xfId="1" applyNumberFormat="1" applyFill="1" applyBorder="1"/>
    <xf numFmtId="0" fontId="1" fillId="7" borderId="1" xfId="1" applyFill="1" applyBorder="1"/>
    <xf numFmtId="2" fontId="1" fillId="7" borderId="1" xfId="1" applyNumberFormat="1" applyFill="1" applyBorder="1"/>
    <xf numFmtId="2" fontId="1" fillId="2" borderId="1" xfId="1" applyNumberFormat="1" applyFill="1" applyBorder="1"/>
    <xf numFmtId="0" fontId="1" fillId="2" borderId="6" xfId="1" applyFill="1" applyBorder="1"/>
    <xf numFmtId="0" fontId="17" fillId="0" borderId="1" xfId="0" applyFont="1" applyBorder="1"/>
    <xf numFmtId="0" fontId="17" fillId="0" borderId="6" xfId="0" applyFont="1" applyBorder="1"/>
    <xf numFmtId="0" fontId="1" fillId="0" borderId="6" xfId="1" applyBorder="1"/>
    <xf numFmtId="0" fontId="18" fillId="0" borderId="1" xfId="1" applyFont="1" applyBorder="1"/>
    <xf numFmtId="0" fontId="16" fillId="0" borderId="1" xfId="0" applyFont="1" applyBorder="1"/>
    <xf numFmtId="0" fontId="16" fillId="0" borderId="6" xfId="0" applyFont="1" applyBorder="1"/>
    <xf numFmtId="0" fontId="18" fillId="3" borderId="1" xfId="1" applyFont="1" applyFill="1" applyBorder="1"/>
    <xf numFmtId="2" fontId="18" fillId="3" borderId="1" xfId="1" applyNumberFormat="1" applyFont="1" applyFill="1" applyBorder="1"/>
    <xf numFmtId="0" fontId="18" fillId="9" borderId="1" xfId="1" applyFont="1" applyFill="1" applyBorder="1"/>
    <xf numFmtId="2" fontId="18" fillId="9" borderId="1" xfId="1" applyNumberFormat="1" applyFont="1" applyFill="1" applyBorder="1"/>
    <xf numFmtId="2" fontId="18" fillId="5" borderId="1" xfId="1" applyNumberFormat="1" applyFont="1" applyFill="1" applyBorder="1"/>
    <xf numFmtId="0" fontId="18" fillId="5" borderId="6" xfId="1" applyFont="1" applyFill="1" applyBorder="1"/>
    <xf numFmtId="2" fontId="18" fillId="0" borderId="1" xfId="1" applyNumberFormat="1" applyFont="1" applyBorder="1"/>
    <xf numFmtId="0" fontId="18" fillId="0" borderId="6" xfId="1" applyFont="1" applyBorder="1"/>
    <xf numFmtId="1" fontId="19" fillId="0" borderId="5" xfId="1" applyNumberFormat="1" applyFont="1" applyBorder="1" applyAlignment="1">
      <alignment horizontal="center"/>
    </xf>
    <xf numFmtId="164" fontId="0" fillId="0" borderId="0" xfId="2" applyFont="1"/>
    <xf numFmtId="0" fontId="20" fillId="3" borderId="13" xfId="0" applyFont="1" applyFill="1" applyBorder="1" applyAlignment="1">
      <alignment horizontal="center"/>
    </xf>
    <xf numFmtId="0" fontId="20" fillId="5" borderId="13" xfId="0" applyFont="1" applyFill="1" applyBorder="1" applyAlignment="1">
      <alignment horizontal="center"/>
    </xf>
    <xf numFmtId="0" fontId="20" fillId="9" borderId="13" xfId="0" applyFont="1" applyFill="1" applyBorder="1" applyAlignment="1">
      <alignment horizontal="center"/>
    </xf>
    <xf numFmtId="0" fontId="18" fillId="8" borderId="1" xfId="1" applyFont="1" applyFill="1" applyBorder="1"/>
    <xf numFmtId="2" fontId="18" fillId="8" borderId="1" xfId="1" applyNumberFormat="1" applyFont="1" applyFill="1" applyBorder="1"/>
    <xf numFmtId="0" fontId="1" fillId="4" borderId="1" xfId="1" applyFill="1" applyBorder="1"/>
    <xf numFmtId="2" fontId="1" fillId="4" borderId="1" xfId="1" applyNumberFormat="1" applyFill="1" applyBorder="1"/>
    <xf numFmtId="0" fontId="9"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6" xfId="0" applyNumberFormat="1" applyBorder="1"/>
    <xf numFmtId="164" fontId="0" fillId="0" borderId="19" xfId="2" applyFont="1" applyBorder="1"/>
    <xf numFmtId="49" fontId="0" fillId="0" borderId="0" xfId="0" applyNumberFormat="1"/>
    <xf numFmtId="164" fontId="0" fillId="0" borderId="25" xfId="2" applyFont="1" applyBorder="1" applyAlignment="1">
      <alignment horizontal="center"/>
    </xf>
    <xf numFmtId="0" fontId="0" fillId="0" borderId="25" xfId="0" applyBorder="1" applyAlignment="1">
      <alignment horizontal="center"/>
    </xf>
    <xf numFmtId="49" fontId="0" fillId="0" borderId="27" xfId="0" applyNumberFormat="1" applyBorder="1"/>
    <xf numFmtId="0" fontId="0" fillId="0" borderId="28" xfId="0" applyBorder="1" applyAlignment="1">
      <alignment horizontal="center"/>
    </xf>
    <xf numFmtId="0" fontId="0" fillId="0" borderId="28" xfId="0" applyBorder="1"/>
    <xf numFmtId="0" fontId="0" fillId="2" borderId="29" xfId="0" applyFill="1" applyBorder="1" applyAlignment="1">
      <alignment horizontal="center"/>
    </xf>
    <xf numFmtId="0" fontId="20" fillId="8" borderId="13" xfId="0" applyFont="1" applyFill="1" applyBorder="1" applyAlignment="1">
      <alignment horizontal="center"/>
    </xf>
    <xf numFmtId="0" fontId="9" fillId="6" borderId="13" xfId="0" applyFont="1" applyFill="1" applyBorder="1" applyAlignment="1">
      <alignment horizontal="center"/>
    </xf>
    <xf numFmtId="0" fontId="9" fillId="7" borderId="13" xfId="0" applyFont="1" applyFill="1" applyBorder="1" applyAlignment="1">
      <alignment horizontal="center"/>
    </xf>
    <xf numFmtId="0" fontId="9" fillId="2" borderId="13" xfId="0" applyFont="1" applyFill="1" applyBorder="1" applyAlignment="1">
      <alignment horizontal="center"/>
    </xf>
    <xf numFmtId="164" fontId="0" fillId="0" borderId="31" xfId="2" applyFont="1" applyBorder="1"/>
    <xf numFmtId="164" fontId="0" fillId="0" borderId="17" xfId="2" applyFont="1" applyBorder="1"/>
    <xf numFmtId="0" fontId="22" fillId="3" borderId="1" xfId="3" applyFont="1" applyFill="1" applyBorder="1"/>
    <xf numFmtId="0" fontId="23" fillId="4" borderId="1" xfId="3" applyFont="1" applyFill="1" applyBorder="1"/>
    <xf numFmtId="0" fontId="22" fillId="9" borderId="1" xfId="3" applyFont="1" applyFill="1" applyBorder="1"/>
    <xf numFmtId="0" fontId="22" fillId="5" borderId="1" xfId="3" applyFont="1" applyFill="1" applyBorder="1"/>
    <xf numFmtId="0" fontId="22" fillId="8" borderId="1" xfId="3" applyFont="1" applyFill="1" applyBorder="1"/>
    <xf numFmtId="0" fontId="23" fillId="6" borderId="1" xfId="3" applyFont="1" applyFill="1" applyBorder="1"/>
    <xf numFmtId="0" fontId="23" fillId="7" borderId="1" xfId="3" applyFont="1" applyFill="1" applyBorder="1"/>
    <xf numFmtId="0" fontId="23" fillId="2" borderId="1" xfId="3" applyFont="1" applyFill="1" applyBorder="1"/>
    <xf numFmtId="0" fontId="2" fillId="0" borderId="9" xfId="1" applyFont="1" applyBorder="1" applyAlignment="1">
      <alignment horizontal="center"/>
    </xf>
    <xf numFmtId="0" fontId="2" fillId="0" borderId="10" xfId="1" applyFont="1" applyBorder="1" applyAlignment="1">
      <alignment horizontal="center"/>
    </xf>
    <xf numFmtId="0" fontId="2" fillId="0" borderId="24" xfId="1" applyFont="1" applyBorder="1" applyAlignment="1">
      <alignment horizontal="center"/>
    </xf>
    <xf numFmtId="49" fontId="0" fillId="0" borderId="0" xfId="0" applyNumberFormat="1" applyAlignment="1">
      <alignment horizontal="left" wrapText="1"/>
    </xf>
    <xf numFmtId="0" fontId="1" fillId="6" borderId="18" xfId="1" applyFill="1" applyBorder="1" applyAlignment="1">
      <alignment horizontal="center" vertical="center" wrapText="1"/>
    </xf>
    <xf numFmtId="0" fontId="1" fillId="6" borderId="19" xfId="1" applyFill="1" applyBorder="1" applyAlignment="1">
      <alignment horizontal="center" vertical="center" wrapText="1"/>
    </xf>
    <xf numFmtId="0" fontId="1" fillId="0" borderId="18" xfId="1" applyBorder="1" applyAlignment="1">
      <alignment horizontal="center" vertical="center"/>
    </xf>
    <xf numFmtId="0" fontId="1" fillId="0" borderId="19" xfId="1" applyBorder="1" applyAlignment="1">
      <alignment horizontal="center" vertical="center"/>
    </xf>
    <xf numFmtId="0" fontId="1" fillId="7" borderId="18" xfId="1" applyFill="1" applyBorder="1" applyAlignment="1">
      <alignment horizontal="center" vertical="center" wrapText="1"/>
    </xf>
    <xf numFmtId="0" fontId="1" fillId="7" borderId="19" xfId="1" applyFill="1" applyBorder="1" applyAlignment="1">
      <alignment horizontal="center" vertical="center" wrapText="1"/>
    </xf>
    <xf numFmtId="0" fontId="1" fillId="2" borderId="18" xfId="1" applyFill="1" applyBorder="1" applyAlignment="1">
      <alignment horizontal="center" vertical="center" wrapText="1"/>
    </xf>
    <xf numFmtId="0" fontId="1" fillId="2" borderId="19" xfId="1" applyFill="1" applyBorder="1" applyAlignment="1">
      <alignment horizontal="center" vertical="center" wrapText="1"/>
    </xf>
    <xf numFmtId="0" fontId="17" fillId="0" borderId="22" xfId="0" applyFont="1" applyBorder="1" applyAlignment="1">
      <alignment horizontal="center"/>
    </xf>
    <xf numFmtId="0" fontId="17" fillId="0" borderId="23" xfId="0" applyFont="1" applyBorder="1" applyAlignment="1">
      <alignment horizontal="center"/>
    </xf>
    <xf numFmtId="0" fontId="18" fillId="0" borderId="18" xfId="1" applyFont="1" applyBorder="1" applyAlignment="1">
      <alignment horizontal="center" vertical="center"/>
    </xf>
    <xf numFmtId="0" fontId="18" fillId="0" borderId="19" xfId="1" applyFont="1" applyBorder="1" applyAlignment="1">
      <alignment horizontal="center" vertical="center"/>
    </xf>
    <xf numFmtId="0" fontId="7" fillId="0" borderId="0" xfId="0" applyFont="1" applyAlignment="1">
      <alignment horizontal="center" vertical="center"/>
    </xf>
    <xf numFmtId="0" fontId="1" fillId="0" borderId="20" xfId="1" applyBorder="1" applyAlignment="1">
      <alignment horizontal="center" wrapText="1"/>
    </xf>
    <xf numFmtId="0" fontId="1" fillId="0" borderId="21" xfId="1" applyBorder="1" applyAlignment="1">
      <alignment horizontal="center" wrapText="1"/>
    </xf>
    <xf numFmtId="0" fontId="18" fillId="0" borderId="18" xfId="1" applyFont="1" applyBorder="1" applyAlignment="1">
      <alignment horizontal="center"/>
    </xf>
    <xf numFmtId="0" fontId="18" fillId="0" borderId="19" xfId="1" applyFont="1" applyBorder="1" applyAlignment="1">
      <alignment horizontal="center"/>
    </xf>
    <xf numFmtId="0" fontId="18" fillId="8" borderId="18" xfId="1" applyFont="1" applyFill="1" applyBorder="1" applyAlignment="1">
      <alignment horizontal="center" vertical="center" wrapText="1"/>
    </xf>
    <xf numFmtId="0" fontId="18" fillId="8" borderId="19" xfId="1" applyFont="1" applyFill="1" applyBorder="1" applyAlignment="1">
      <alignment horizontal="center" vertical="center" wrapText="1"/>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0" fontId="9" fillId="0" borderId="0" xfId="0" applyFont="1" applyAlignment="1">
      <alignment horizontal="right"/>
    </xf>
    <xf numFmtId="0" fontId="15" fillId="0" borderId="0" xfId="0" applyFont="1" applyAlignment="1">
      <alignment horizontal="center"/>
    </xf>
    <xf numFmtId="0" fontId="9" fillId="0" borderId="0" xfId="0" applyFont="1" applyAlignment="1">
      <alignment horizontal="center"/>
    </xf>
    <xf numFmtId="0" fontId="18" fillId="3" borderId="1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 fillId="4" borderId="18" xfId="1" applyFill="1" applyBorder="1" applyAlignment="1">
      <alignment horizontal="center" vertical="center" wrapText="1"/>
    </xf>
    <xf numFmtId="0" fontId="1" fillId="4" borderId="19" xfId="1" applyFill="1" applyBorder="1" applyAlignment="1">
      <alignment horizontal="center" vertical="center" wrapText="1"/>
    </xf>
    <xf numFmtId="0" fontId="18" fillId="9" borderId="18" xfId="1" applyFont="1" applyFill="1" applyBorder="1" applyAlignment="1">
      <alignment horizontal="center" vertical="center" wrapText="1"/>
    </xf>
    <xf numFmtId="0" fontId="18" fillId="9" borderId="19" xfId="1" applyFont="1" applyFill="1" applyBorder="1" applyAlignment="1">
      <alignment horizontal="center" vertical="center" wrapText="1"/>
    </xf>
    <xf numFmtId="0" fontId="16" fillId="0" borderId="22" xfId="0" applyFont="1" applyBorder="1" applyAlignment="1">
      <alignment horizontal="center"/>
    </xf>
    <xf numFmtId="0" fontId="16" fillId="0" borderId="23" xfId="0" applyFont="1" applyBorder="1" applyAlignment="1">
      <alignment horizontal="center"/>
    </xf>
    <xf numFmtId="0" fontId="18" fillId="5" borderId="18" xfId="1" applyFont="1" applyFill="1" applyBorder="1" applyAlignment="1">
      <alignment horizontal="center" vertical="center" wrapText="1"/>
    </xf>
    <xf numFmtId="0" fontId="18" fillId="5" borderId="19" xfId="1" applyFont="1" applyFill="1" applyBorder="1" applyAlignment="1">
      <alignment horizontal="center" vertical="center" wrapText="1"/>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0" fillId="3" borderId="12" xfId="0" applyFont="1" applyFill="1" applyBorder="1" applyAlignment="1">
      <alignment horizontal="center"/>
    </xf>
    <xf numFmtId="0" fontId="20" fillId="3" borderId="13" xfId="0" applyFont="1" applyFill="1" applyBorder="1" applyAlignment="1">
      <alignment horizontal="center"/>
    </xf>
    <xf numFmtId="0" fontId="20" fillId="3" borderId="14" xfId="0" applyFont="1" applyFill="1"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0" fillId="2" borderId="1" xfId="0" applyFill="1" applyBorder="1" applyAlignment="1">
      <alignment horizontal="left"/>
    </xf>
    <xf numFmtId="0" fontId="0" fillId="0" borderId="8" xfId="0"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20" fillId="9" borderId="12" xfId="0" applyFont="1" applyFill="1" applyBorder="1" applyAlignment="1">
      <alignment horizontal="center"/>
    </xf>
    <xf numFmtId="0" fontId="20" fillId="9" borderId="13" xfId="0" applyFont="1" applyFill="1" applyBorder="1" applyAlignment="1">
      <alignment horizontal="center"/>
    </xf>
    <xf numFmtId="0" fontId="20" fillId="9" borderId="14" xfId="0" applyFont="1" applyFill="1" applyBorder="1" applyAlignment="1">
      <alignment horizontal="center"/>
    </xf>
    <xf numFmtId="0" fontId="20" fillId="5" borderId="12" xfId="0" applyFont="1" applyFill="1" applyBorder="1" applyAlignment="1">
      <alignment horizontal="center"/>
    </xf>
    <xf numFmtId="0" fontId="20" fillId="5" borderId="13" xfId="0" applyFont="1" applyFill="1" applyBorder="1" applyAlignment="1">
      <alignment horizontal="center"/>
    </xf>
    <xf numFmtId="0" fontId="20" fillId="5" borderId="14" xfId="0" applyFont="1" applyFill="1" applyBorder="1" applyAlignment="1">
      <alignment horizontal="center"/>
    </xf>
    <xf numFmtId="0" fontId="20" fillId="8" borderId="12" xfId="0" applyFont="1" applyFill="1" applyBorder="1" applyAlignment="1">
      <alignment horizontal="center"/>
    </xf>
    <xf numFmtId="0" fontId="20" fillId="8" borderId="13" xfId="0" applyFont="1" applyFill="1" applyBorder="1" applyAlignment="1">
      <alignment horizontal="center"/>
    </xf>
    <xf numFmtId="0" fontId="20" fillId="8" borderId="14" xfId="0" applyFont="1" applyFill="1" applyBorder="1" applyAlignment="1">
      <alignment horizontal="center"/>
    </xf>
    <xf numFmtId="0" fontId="9" fillId="6" borderId="12" xfId="0" applyFont="1" applyFill="1" applyBorder="1" applyAlignment="1">
      <alignment horizontal="center"/>
    </xf>
    <xf numFmtId="0" fontId="9" fillId="6" borderId="13" xfId="0" applyFont="1" applyFill="1" applyBorder="1" applyAlignment="1">
      <alignment horizontal="center"/>
    </xf>
    <xf numFmtId="0" fontId="9" fillId="6" borderId="14" xfId="0" applyFont="1" applyFill="1" applyBorder="1" applyAlignment="1">
      <alignment horizontal="center"/>
    </xf>
    <xf numFmtId="0" fontId="9" fillId="7" borderId="12" xfId="0" applyFont="1" applyFill="1" applyBorder="1" applyAlignment="1">
      <alignment horizontal="center"/>
    </xf>
    <xf numFmtId="0" fontId="9" fillId="7" borderId="13" xfId="0" applyFont="1" applyFill="1" applyBorder="1" applyAlignment="1">
      <alignment horizontal="center"/>
    </xf>
    <xf numFmtId="0" fontId="9" fillId="7" borderId="14"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0" fillId="0" borderId="0" xfId="0" applyAlignment="1">
      <alignment horizontal="center"/>
    </xf>
    <xf numFmtId="0" fontId="1" fillId="0" borderId="3" xfId="1" applyFont="1" applyBorder="1" applyAlignment="1">
      <alignment wrapText="1"/>
    </xf>
    <xf numFmtId="0" fontId="1" fillId="0" borderId="3" xfId="1" applyFont="1" applyBorder="1"/>
    <xf numFmtId="0" fontId="1" fillId="0" borderId="5" xfId="1" applyFont="1" applyBorder="1" applyAlignment="1">
      <alignment vertical="center" wrapText="1"/>
    </xf>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colors>
    <mruColors>
      <color rgb="FF00FFFF"/>
      <color rgb="FF00FF00"/>
      <color rgb="FFFF00FF"/>
      <color rgb="FF00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57"/>
  <sheetViews>
    <sheetView tabSelected="1" topLeftCell="A4" workbookViewId="0">
      <selection activeCell="A15" sqref="A15:N15"/>
    </sheetView>
  </sheetViews>
  <sheetFormatPr defaultRowHeight="12.75"/>
  <cols>
    <col min="1" max="1" width="13.75" customWidth="1"/>
    <col min="2" max="2" width="8.75" customWidth="1"/>
    <col min="3" max="3" width="7.125" customWidth="1"/>
    <col min="4" max="4" width="5.625" customWidth="1"/>
    <col min="5" max="5" width="8.75" customWidth="1"/>
    <col min="6" max="6" width="7.125" customWidth="1"/>
    <col min="7" max="7" width="5.625" customWidth="1"/>
    <col min="8" max="8" width="8.75" customWidth="1"/>
    <col min="9" max="9" width="7.125" customWidth="1"/>
    <col min="10" max="10" width="5.625" customWidth="1"/>
    <col min="11" max="11" width="8.75" customWidth="1"/>
    <col min="12" max="12" width="7.125" customWidth="1"/>
    <col min="13" max="13" width="5.625" customWidth="1"/>
    <col min="14" max="14" width="10.75" customWidth="1"/>
    <col min="19" max="20" width="10.5" bestFit="1" customWidth="1"/>
  </cols>
  <sheetData>
    <row r="2" spans="1:15" ht="12.75" customHeight="1">
      <c r="A2" s="122" t="s">
        <v>0</v>
      </c>
      <c r="B2" s="122"/>
      <c r="C2" s="122"/>
      <c r="D2" s="122"/>
      <c r="E2" s="122"/>
      <c r="F2" s="122"/>
      <c r="G2" s="122"/>
      <c r="H2" s="122"/>
      <c r="I2" s="122"/>
      <c r="J2" s="122"/>
      <c r="K2" s="122"/>
      <c r="L2" s="122"/>
      <c r="M2" s="122"/>
      <c r="N2" s="122"/>
    </row>
    <row r="3" spans="1:15" ht="12.75" customHeight="1">
      <c r="A3" s="122"/>
      <c r="B3" s="122"/>
      <c r="C3" s="122"/>
      <c r="D3" s="122"/>
      <c r="E3" s="122"/>
      <c r="F3" s="122"/>
      <c r="G3" s="122"/>
      <c r="H3" s="122"/>
      <c r="I3" s="122"/>
      <c r="J3" s="122"/>
      <c r="K3" s="122"/>
      <c r="L3" s="122"/>
      <c r="M3" s="122"/>
      <c r="N3" s="122"/>
    </row>
    <row r="4" spans="1:15" ht="24.75">
      <c r="A4" s="45"/>
      <c r="B4" s="45"/>
      <c r="C4" s="45"/>
      <c r="D4" s="45"/>
      <c r="E4" s="45"/>
      <c r="F4" s="45"/>
      <c r="G4" s="45"/>
      <c r="H4" s="45"/>
      <c r="I4" s="45"/>
      <c r="J4" s="45"/>
      <c r="K4" s="45"/>
      <c r="L4" s="45"/>
      <c r="M4" s="45"/>
      <c r="N4" s="45"/>
      <c r="O4" s="45"/>
    </row>
    <row r="5" spans="1:15" ht="24.75">
      <c r="A5" s="133" t="s">
        <v>1</v>
      </c>
      <c r="B5" s="133"/>
      <c r="C5" s="133"/>
      <c r="D5" s="133"/>
      <c r="E5" s="133"/>
      <c r="F5" s="133"/>
      <c r="G5" s="133"/>
      <c r="H5" s="133"/>
      <c r="I5" s="133"/>
      <c r="J5" s="133"/>
      <c r="K5" s="133"/>
      <c r="L5" s="133"/>
      <c r="M5" s="133"/>
      <c r="N5" s="133"/>
      <c r="O5" s="133"/>
    </row>
    <row r="6" spans="1:15" ht="12.75" customHeight="1">
      <c r="A6" s="134" t="s">
        <v>2</v>
      </c>
      <c r="B6" s="134"/>
      <c r="C6" s="134"/>
      <c r="D6" s="134"/>
      <c r="E6" s="134"/>
      <c r="F6" s="134"/>
      <c r="G6" s="134"/>
      <c r="H6" s="134"/>
      <c r="I6" s="134"/>
      <c r="J6" s="134"/>
      <c r="K6" s="134"/>
      <c r="L6" s="134"/>
      <c r="M6" s="134"/>
      <c r="N6" s="134"/>
      <c r="O6" s="134"/>
    </row>
    <row r="7" spans="1:15" ht="12.75" customHeight="1">
      <c r="A7" s="132" t="s">
        <v>3</v>
      </c>
      <c r="B7" s="132"/>
      <c r="C7" s="132"/>
      <c r="D7" s="132"/>
      <c r="E7" s="132"/>
      <c r="F7" s="132"/>
      <c r="G7" s="132"/>
      <c r="H7" s="132"/>
      <c r="I7" s="132"/>
      <c r="J7" s="132"/>
      <c r="K7" s="78">
        <f>'[1]Prisliste tillæg'!$I$6</f>
        <v>2023</v>
      </c>
      <c r="L7" s="80" t="s">
        <v>4</v>
      </c>
      <c r="N7" s="80"/>
      <c r="O7" s="79"/>
    </row>
    <row r="9" spans="1:15">
      <c r="A9" s="109" t="s">
        <v>5</v>
      </c>
      <c r="B9" s="109"/>
      <c r="C9" s="109"/>
      <c r="D9" s="109"/>
      <c r="E9" s="109"/>
      <c r="F9" s="109"/>
      <c r="G9" s="109"/>
      <c r="H9" s="109"/>
      <c r="I9" s="109"/>
      <c r="J9" s="109"/>
      <c r="K9" s="109"/>
      <c r="L9" s="109"/>
      <c r="M9" s="109"/>
      <c r="N9" s="109"/>
    </row>
    <row r="10" spans="1:15">
      <c r="A10" s="109"/>
      <c r="B10" s="109"/>
      <c r="C10" s="109"/>
      <c r="D10" s="109"/>
      <c r="E10" s="109"/>
      <c r="F10" s="109"/>
      <c r="G10" s="109"/>
      <c r="H10" s="109"/>
      <c r="I10" s="109"/>
      <c r="J10" s="109"/>
      <c r="K10" s="109"/>
      <c r="L10" s="109"/>
      <c r="M10" s="109"/>
      <c r="N10" s="109"/>
    </row>
    <row r="11" spans="1:15">
      <c r="A11" s="6"/>
      <c r="B11" s="6"/>
      <c r="C11" s="6"/>
      <c r="D11" s="6"/>
      <c r="E11" s="6"/>
      <c r="F11" s="6"/>
      <c r="G11" s="6"/>
      <c r="H11" s="6"/>
      <c r="I11" s="6"/>
      <c r="J11" s="6"/>
      <c r="K11" s="6"/>
      <c r="L11" s="6"/>
      <c r="M11" s="6"/>
      <c r="N11" s="6"/>
    </row>
    <row r="12" spans="1:15">
      <c r="A12" s="109" t="s">
        <v>6</v>
      </c>
      <c r="B12" s="109"/>
      <c r="C12" s="109"/>
      <c r="D12" s="109"/>
      <c r="E12" s="109"/>
      <c r="F12" s="109"/>
      <c r="G12" s="109"/>
      <c r="H12" s="109"/>
      <c r="I12" s="109"/>
      <c r="J12" s="109"/>
      <c r="K12" s="109"/>
      <c r="L12" s="109"/>
      <c r="M12" s="109"/>
      <c r="N12" s="109"/>
    </row>
    <row r="13" spans="1:15">
      <c r="A13" s="109"/>
      <c r="B13" s="109"/>
      <c r="C13" s="109"/>
      <c r="D13" s="109"/>
      <c r="E13" s="109"/>
      <c r="F13" s="109"/>
      <c r="G13" s="109"/>
      <c r="H13" s="109"/>
      <c r="I13" s="109"/>
      <c r="J13" s="109"/>
      <c r="K13" s="109"/>
      <c r="L13" s="109"/>
      <c r="M13" s="109"/>
      <c r="N13" s="109"/>
    </row>
    <row r="14" spans="1:15">
      <c r="A14" s="6"/>
      <c r="B14" s="6"/>
      <c r="C14" s="6"/>
      <c r="D14" s="6"/>
      <c r="E14" s="6"/>
      <c r="F14" s="6"/>
      <c r="G14" s="6"/>
      <c r="H14" s="6"/>
      <c r="I14" s="6"/>
      <c r="J14" s="6"/>
      <c r="K14" s="6"/>
      <c r="L14" s="6"/>
      <c r="M14" s="6"/>
      <c r="N14" s="6"/>
    </row>
    <row r="15" spans="1:15">
      <c r="A15" s="109" t="s">
        <v>7</v>
      </c>
      <c r="B15" s="109"/>
      <c r="C15" s="109"/>
      <c r="D15" s="109"/>
      <c r="E15" s="109"/>
      <c r="F15" s="109"/>
      <c r="G15" s="109"/>
      <c r="H15" s="109"/>
      <c r="I15" s="109"/>
      <c r="J15" s="109"/>
      <c r="K15" s="109"/>
      <c r="L15" s="109"/>
      <c r="M15" s="109"/>
      <c r="N15" s="109"/>
    </row>
    <row r="16" spans="1:15">
      <c r="A16" s="5"/>
      <c r="B16" s="5"/>
      <c r="C16" s="5"/>
      <c r="D16" s="5"/>
      <c r="E16" s="5"/>
      <c r="F16" s="5"/>
      <c r="G16" s="5"/>
      <c r="H16" s="5"/>
      <c r="I16" s="5"/>
      <c r="J16" s="5"/>
      <c r="K16" s="5"/>
      <c r="L16" s="5"/>
      <c r="M16" s="5"/>
      <c r="N16" s="5"/>
    </row>
    <row r="17" spans="1:14" ht="12.75" customHeight="1">
      <c r="A17" s="109" t="s">
        <v>8</v>
      </c>
      <c r="B17" s="109"/>
      <c r="C17" s="109"/>
      <c r="D17" s="109"/>
      <c r="E17" s="109"/>
      <c r="F17" s="109"/>
      <c r="G17" s="109"/>
      <c r="H17" s="109"/>
      <c r="I17" s="109"/>
      <c r="J17" s="109"/>
      <c r="K17" s="109"/>
      <c r="L17" s="109"/>
      <c r="M17" s="109"/>
      <c r="N17" s="109"/>
    </row>
    <row r="18" spans="1:14">
      <c r="A18" s="16"/>
      <c r="B18" s="109" t="s">
        <v>9</v>
      </c>
      <c r="C18" s="109"/>
      <c r="D18" s="109"/>
      <c r="E18" s="109"/>
      <c r="F18" s="109"/>
      <c r="G18" s="109"/>
      <c r="H18" s="109"/>
      <c r="I18" s="109"/>
      <c r="J18" s="109"/>
      <c r="K18" s="109"/>
      <c r="L18" s="109"/>
      <c r="M18" s="109"/>
      <c r="N18" s="109"/>
    </row>
    <row r="19" spans="1:14" ht="12.75" customHeight="1">
      <c r="A19" s="16"/>
      <c r="B19" s="109" t="s">
        <v>10</v>
      </c>
      <c r="C19" s="109"/>
      <c r="D19" s="109"/>
      <c r="E19" s="109"/>
      <c r="F19" s="109"/>
      <c r="G19" s="109"/>
      <c r="H19" s="109"/>
      <c r="I19" s="109"/>
      <c r="J19" s="109"/>
      <c r="K19" s="109"/>
      <c r="L19" s="109"/>
      <c r="M19" s="109"/>
      <c r="N19" s="109"/>
    </row>
    <row r="20" spans="1:14" ht="12.75" customHeight="1">
      <c r="A20" s="16"/>
      <c r="B20" s="109" t="s">
        <v>11</v>
      </c>
      <c r="C20" s="109"/>
      <c r="D20" s="109"/>
      <c r="E20" s="109"/>
      <c r="F20" s="109"/>
      <c r="G20" s="109"/>
      <c r="H20" s="109"/>
      <c r="I20" s="109"/>
      <c r="J20" s="109"/>
      <c r="K20" s="109"/>
      <c r="L20" s="109"/>
      <c r="M20" s="109"/>
      <c r="N20" s="109"/>
    </row>
    <row r="21" spans="1:14" ht="12.75" customHeight="1">
      <c r="A21" s="16"/>
      <c r="B21" s="109"/>
      <c r="C21" s="109"/>
      <c r="D21" s="109"/>
      <c r="E21" s="109"/>
      <c r="F21" s="109"/>
      <c r="G21" s="109"/>
      <c r="H21" s="109"/>
      <c r="I21" s="109"/>
      <c r="J21" s="109"/>
      <c r="K21" s="109"/>
      <c r="L21" s="109"/>
      <c r="M21" s="109"/>
      <c r="N21" s="109"/>
    </row>
    <row r="22" spans="1:14" ht="12.75" customHeight="1">
      <c r="A22" s="5"/>
      <c r="B22" s="109" t="s">
        <v>12</v>
      </c>
      <c r="C22" s="109"/>
      <c r="D22" s="109"/>
      <c r="E22" s="109"/>
      <c r="F22" s="109"/>
      <c r="G22" s="109"/>
      <c r="H22" s="109"/>
      <c r="I22" s="109"/>
      <c r="J22" s="109"/>
      <c r="K22" s="109"/>
      <c r="L22" s="109"/>
      <c r="M22" s="109"/>
      <c r="N22" s="109"/>
    </row>
    <row r="23" spans="1:14" ht="12.75" customHeight="1">
      <c r="A23" s="5"/>
      <c r="B23" s="109"/>
      <c r="C23" s="109"/>
      <c r="D23" s="109"/>
      <c r="E23" s="109"/>
      <c r="F23" s="109"/>
      <c r="G23" s="109"/>
      <c r="H23" s="109"/>
      <c r="I23" s="109"/>
      <c r="J23" s="109"/>
      <c r="K23" s="109"/>
      <c r="L23" s="109"/>
      <c r="M23" s="109"/>
      <c r="N23" s="109"/>
    </row>
    <row r="24" spans="1:14" ht="12.75" customHeight="1">
      <c r="A24" s="5"/>
      <c r="B24" s="109" t="s">
        <v>13</v>
      </c>
      <c r="C24" s="109"/>
      <c r="D24" s="109"/>
      <c r="E24" s="109"/>
      <c r="F24" s="109"/>
      <c r="G24" s="109"/>
      <c r="H24" s="109"/>
      <c r="I24" s="109"/>
      <c r="J24" s="109"/>
      <c r="K24" s="109"/>
      <c r="L24" s="109"/>
      <c r="M24" s="109"/>
      <c r="N24" s="109"/>
    </row>
    <row r="25" spans="1:14" ht="12.75" customHeight="1">
      <c r="A25" s="5"/>
      <c r="B25" s="109" t="s">
        <v>14</v>
      </c>
      <c r="C25" s="109"/>
      <c r="D25" s="109"/>
      <c r="E25" s="109"/>
      <c r="F25" s="109"/>
      <c r="G25" s="109"/>
      <c r="H25" s="109"/>
      <c r="I25" s="109"/>
      <c r="J25" s="109"/>
      <c r="K25" s="109"/>
      <c r="L25" s="109"/>
      <c r="M25" s="109"/>
      <c r="N25" s="109"/>
    </row>
    <row r="26" spans="1:14" ht="12.75" customHeight="1">
      <c r="A26" s="5"/>
      <c r="B26" s="109" t="s">
        <v>15</v>
      </c>
      <c r="C26" s="109"/>
      <c r="D26" s="109"/>
      <c r="E26" s="109"/>
      <c r="F26" s="109"/>
      <c r="G26" s="109"/>
      <c r="H26" s="109"/>
      <c r="I26" s="109"/>
      <c r="J26" s="109"/>
      <c r="K26" s="109"/>
      <c r="L26" s="109"/>
      <c r="M26" s="109"/>
      <c r="N26" s="109"/>
    </row>
    <row r="27" spans="1:14" ht="12.75" customHeight="1">
      <c r="A27" s="16"/>
      <c r="B27" s="16"/>
      <c r="C27" s="16"/>
      <c r="D27" s="16"/>
      <c r="E27" s="16"/>
      <c r="F27" s="16"/>
      <c r="G27" s="16"/>
      <c r="H27" s="16"/>
      <c r="I27" s="16"/>
      <c r="J27" s="16"/>
      <c r="K27" s="16"/>
      <c r="L27" s="16"/>
      <c r="M27" s="16"/>
      <c r="N27" s="16"/>
    </row>
    <row r="28" spans="1:14">
      <c r="A28" s="30"/>
      <c r="B28" s="129" t="s">
        <v>16</v>
      </c>
      <c r="C28" s="130"/>
      <c r="D28" s="130"/>
      <c r="E28" s="130"/>
      <c r="F28" s="130"/>
      <c r="G28" s="130"/>
      <c r="H28" s="130"/>
      <c r="I28" s="130"/>
      <c r="J28" s="130"/>
      <c r="K28" s="131"/>
      <c r="L28" s="30"/>
      <c r="M28" s="30"/>
      <c r="N28" s="30"/>
    </row>
    <row r="29" spans="1:14" ht="13.5" thickBot="1">
      <c r="A29" s="16"/>
      <c r="B29" s="16"/>
      <c r="C29" s="16"/>
      <c r="D29" s="16"/>
      <c r="E29" s="16"/>
      <c r="F29" s="16"/>
      <c r="G29" s="16"/>
      <c r="H29" s="16"/>
      <c r="I29" s="16"/>
      <c r="J29" s="16"/>
      <c r="K29" s="16"/>
      <c r="L29" s="16"/>
      <c r="M29" s="16"/>
      <c r="N29" s="16"/>
    </row>
    <row r="30" spans="1:14" ht="25.5">
      <c r="A30" s="12"/>
      <c r="B30" s="187" t="s">
        <v>17</v>
      </c>
      <c r="C30" s="188"/>
      <c r="D30" s="188"/>
      <c r="E30" s="187" t="s">
        <v>17</v>
      </c>
      <c r="F30" s="188"/>
      <c r="G30" s="188"/>
      <c r="H30" s="187" t="s">
        <v>17</v>
      </c>
      <c r="I30" s="188"/>
      <c r="J30" s="188"/>
      <c r="K30" s="187" t="s">
        <v>17</v>
      </c>
      <c r="L30" s="13"/>
      <c r="M30" s="3"/>
    </row>
    <row r="31" spans="1:14">
      <c r="A31" s="14"/>
      <c r="B31" s="8"/>
      <c r="C31" s="8"/>
      <c r="D31" s="8"/>
      <c r="E31" s="9"/>
      <c r="F31" s="10"/>
      <c r="G31" s="10"/>
      <c r="H31" s="11"/>
      <c r="I31" s="11"/>
      <c r="J31" s="11"/>
      <c r="K31" s="7"/>
      <c r="L31" s="7"/>
      <c r="M31" s="4"/>
    </row>
    <row r="32" spans="1:14" ht="12.75" customHeight="1">
      <c r="A32" s="123" t="s">
        <v>18</v>
      </c>
      <c r="B32" s="125"/>
      <c r="C32" s="135" t="s">
        <v>19</v>
      </c>
      <c r="D32" s="120"/>
      <c r="E32" s="112"/>
      <c r="F32" s="137" t="s">
        <v>20</v>
      </c>
      <c r="G32" s="112"/>
      <c r="H32" s="120"/>
      <c r="I32" s="139" t="s">
        <v>21</v>
      </c>
      <c r="J32" s="120"/>
      <c r="K32" s="120"/>
      <c r="L32" s="143" t="s">
        <v>22</v>
      </c>
      <c r="M32" s="141"/>
    </row>
    <row r="33" spans="1:13" ht="12.75" customHeight="1">
      <c r="A33" s="124"/>
      <c r="B33" s="126"/>
      <c r="C33" s="136"/>
      <c r="D33" s="121"/>
      <c r="E33" s="113"/>
      <c r="F33" s="138"/>
      <c r="G33" s="113"/>
      <c r="H33" s="121"/>
      <c r="I33" s="140"/>
      <c r="J33" s="121"/>
      <c r="K33" s="121"/>
      <c r="L33" s="144"/>
      <c r="M33" s="142"/>
    </row>
    <row r="34" spans="1:13" ht="12.75" customHeight="1">
      <c r="A34" s="189"/>
      <c r="B34" s="58"/>
      <c r="C34" s="59"/>
      <c r="D34" s="58"/>
      <c r="E34" s="48"/>
      <c r="F34" s="55"/>
      <c r="G34" s="48"/>
      <c r="H34" s="58"/>
      <c r="I34" s="59"/>
      <c r="J34" s="58"/>
      <c r="K34" s="58"/>
      <c r="L34" s="59"/>
      <c r="M34" s="60"/>
    </row>
    <row r="35" spans="1:13" ht="12.75" customHeight="1">
      <c r="A35" s="31">
        <v>3000</v>
      </c>
      <c r="B35" s="98">
        <v>1</v>
      </c>
      <c r="C35" s="62">
        <f>'1'!$H$16</f>
        <v>282.67083745132305</v>
      </c>
      <c r="D35" s="61" t="s">
        <v>23</v>
      </c>
      <c r="E35" s="99">
        <f>B39+1</f>
        <v>4</v>
      </c>
      <c r="F35" s="77">
        <f>'4'!H16</f>
        <v>269.44105512198456</v>
      </c>
      <c r="G35" s="76" t="s">
        <v>23</v>
      </c>
      <c r="H35" s="100">
        <f>E39+1</f>
        <v>7</v>
      </c>
      <c r="I35" s="64">
        <f>'7'!H16</f>
        <v>256.21127279264613</v>
      </c>
      <c r="J35" s="63" t="s">
        <v>23</v>
      </c>
      <c r="K35" s="101">
        <f>H39+1</f>
        <v>10</v>
      </c>
      <c r="L35" s="65">
        <f>'10'!H16</f>
        <v>248.27340339504303</v>
      </c>
      <c r="M35" s="66" t="s">
        <v>23</v>
      </c>
    </row>
    <row r="36" spans="1:13">
      <c r="A36" s="31"/>
      <c r="B36" s="58"/>
      <c r="C36" s="67"/>
      <c r="D36" s="58"/>
      <c r="E36" s="48"/>
      <c r="F36" s="47"/>
      <c r="G36" s="48"/>
      <c r="H36" s="58"/>
      <c r="I36" s="67"/>
      <c r="J36" s="58"/>
      <c r="K36" s="58"/>
      <c r="L36" s="67"/>
      <c r="M36" s="68"/>
    </row>
    <row r="37" spans="1:13">
      <c r="A37" s="31">
        <v>4000</v>
      </c>
      <c r="B37" s="98">
        <f>B35+1</f>
        <v>2</v>
      </c>
      <c r="C37" s="62">
        <f>'2'!H16</f>
        <v>319.34028356976546</v>
      </c>
      <c r="D37" s="61" t="s">
        <v>23</v>
      </c>
      <c r="E37" s="99">
        <f>E35+1</f>
        <v>5</v>
      </c>
      <c r="F37" s="77">
        <f>'5'!H16</f>
        <v>304.36433713954881</v>
      </c>
      <c r="G37" s="76" t="s">
        <v>23</v>
      </c>
      <c r="H37" s="100">
        <f>H35+1</f>
        <v>8</v>
      </c>
      <c r="I37" s="64">
        <f>'8'!H16</f>
        <v>289.38839070933216</v>
      </c>
      <c r="J37" s="63" t="s">
        <v>23</v>
      </c>
      <c r="K37" s="101">
        <f>K35+1</f>
        <v>11</v>
      </c>
      <c r="L37" s="65">
        <f>'11'!H16</f>
        <v>280.40282285120213</v>
      </c>
      <c r="M37" s="66" t="s">
        <v>23</v>
      </c>
    </row>
    <row r="38" spans="1:13">
      <c r="A38" s="31"/>
      <c r="B38" s="58"/>
      <c r="C38" s="59"/>
      <c r="D38" s="58"/>
      <c r="E38" s="48"/>
      <c r="F38" s="55"/>
      <c r="G38" s="48"/>
      <c r="H38" s="58"/>
      <c r="I38" s="59"/>
      <c r="J38" s="58"/>
      <c r="K38" s="58"/>
      <c r="L38" s="59"/>
      <c r="M38" s="68"/>
    </row>
    <row r="39" spans="1:13">
      <c r="A39" s="31">
        <v>5000</v>
      </c>
      <c r="B39" s="98">
        <f>B37+1</f>
        <v>3</v>
      </c>
      <c r="C39" s="62">
        <f>'3'!H16</f>
        <v>349.1032054973254</v>
      </c>
      <c r="D39" s="61" t="s">
        <v>23</v>
      </c>
      <c r="E39" s="99">
        <f>E37+1</f>
        <v>6</v>
      </c>
      <c r="F39" s="77">
        <f>'6'!H16</f>
        <v>332.70997707055824</v>
      </c>
      <c r="G39" s="76" t="s">
        <v>23</v>
      </c>
      <c r="H39" s="100">
        <f>H37+1</f>
        <v>9</v>
      </c>
      <c r="I39" s="64">
        <f>'9'!H16</f>
        <v>316.31674864379107</v>
      </c>
      <c r="J39" s="63" t="s">
        <v>23</v>
      </c>
      <c r="K39" s="101">
        <f>K37+1</f>
        <v>12</v>
      </c>
      <c r="L39" s="65">
        <f>'12'!H16</f>
        <v>306.48081158773078</v>
      </c>
      <c r="M39" s="66" t="s">
        <v>23</v>
      </c>
    </row>
    <row r="40" spans="1:13">
      <c r="A40" s="31"/>
      <c r="B40" s="8"/>
      <c r="C40" s="24"/>
      <c r="D40" s="8"/>
      <c r="E40" s="26"/>
      <c r="F40" s="28"/>
      <c r="G40" s="26"/>
      <c r="H40" s="44"/>
      <c r="I40" s="42"/>
      <c r="J40" s="44"/>
      <c r="K40" s="7"/>
      <c r="L40" s="25"/>
      <c r="M40" s="15"/>
    </row>
    <row r="41" spans="1:13">
      <c r="A41" s="69" t="s">
        <v>24</v>
      </c>
      <c r="B41" s="106" t="s">
        <v>25</v>
      </c>
      <c r="C41" s="107"/>
      <c r="D41" s="107"/>
      <c r="E41" s="107"/>
      <c r="F41" s="107"/>
      <c r="G41" s="107"/>
      <c r="H41" s="107"/>
      <c r="I41" s="107"/>
      <c r="J41" s="107"/>
      <c r="K41" s="107"/>
      <c r="L41" s="107"/>
      <c r="M41" s="108"/>
    </row>
    <row r="42" spans="1:13">
      <c r="A42" s="1"/>
      <c r="B42" s="1"/>
      <c r="C42" s="1"/>
      <c r="D42" s="1"/>
      <c r="E42" s="1"/>
      <c r="F42" s="1"/>
      <c r="G42" s="1"/>
      <c r="H42" s="1"/>
      <c r="I42" s="1"/>
      <c r="J42" s="1"/>
      <c r="K42" s="1"/>
      <c r="L42" s="1"/>
    </row>
    <row r="44" spans="1:13">
      <c r="A44" s="30"/>
      <c r="B44" s="129" t="s">
        <v>26</v>
      </c>
      <c r="C44" s="130"/>
      <c r="D44" s="130"/>
      <c r="E44" s="130"/>
      <c r="F44" s="130"/>
      <c r="G44" s="130"/>
      <c r="H44" s="130"/>
      <c r="I44" s="130"/>
      <c r="J44" s="130"/>
      <c r="K44" s="131"/>
      <c r="L44" s="30"/>
      <c r="M44" s="30"/>
    </row>
    <row r="45" spans="1:13" ht="13.5" thickBot="1">
      <c r="A45" s="16"/>
      <c r="B45" s="16"/>
      <c r="C45" s="16"/>
      <c r="D45" s="16"/>
      <c r="E45" s="16"/>
      <c r="F45" s="16"/>
      <c r="G45" s="16"/>
      <c r="H45" s="16"/>
      <c r="I45" s="16"/>
      <c r="J45" s="16"/>
      <c r="K45" s="16"/>
      <c r="L45" s="16"/>
      <c r="M45" s="16"/>
    </row>
    <row r="46" spans="1:13" ht="25.5">
      <c r="A46" s="12"/>
      <c r="B46" s="187" t="s">
        <v>17</v>
      </c>
      <c r="C46" s="188"/>
      <c r="D46" s="188"/>
      <c r="E46" s="187" t="s">
        <v>17</v>
      </c>
      <c r="F46" s="188"/>
      <c r="G46" s="188"/>
      <c r="H46" s="187" t="s">
        <v>17</v>
      </c>
      <c r="I46" s="188"/>
      <c r="J46" s="188"/>
      <c r="K46" s="187" t="s">
        <v>17</v>
      </c>
      <c r="L46" s="13"/>
      <c r="M46" s="3"/>
    </row>
    <row r="47" spans="1:13">
      <c r="A47" s="14"/>
      <c r="B47" s="8"/>
      <c r="C47" s="8"/>
      <c r="D47" s="8"/>
      <c r="E47" s="9"/>
      <c r="F47" s="10"/>
      <c r="G47" s="10"/>
      <c r="H47" s="11"/>
      <c r="I47" s="11"/>
      <c r="J47" s="11"/>
      <c r="K47" s="7"/>
      <c r="L47" s="7"/>
      <c r="M47" s="4"/>
    </row>
    <row r="48" spans="1:13" ht="12.75" customHeight="1">
      <c r="A48" s="123" t="s">
        <v>18</v>
      </c>
      <c r="B48" s="125"/>
      <c r="C48" s="127" t="s">
        <v>19</v>
      </c>
      <c r="D48" s="120"/>
      <c r="E48" s="112"/>
      <c r="F48" s="110" t="s">
        <v>20</v>
      </c>
      <c r="G48" s="112"/>
      <c r="H48" s="112"/>
      <c r="I48" s="114" t="s">
        <v>21</v>
      </c>
      <c r="J48" s="112"/>
      <c r="K48" s="112"/>
      <c r="L48" s="116" t="s">
        <v>22</v>
      </c>
      <c r="M48" s="118"/>
    </row>
    <row r="49" spans="1:13">
      <c r="A49" s="124"/>
      <c r="B49" s="126"/>
      <c r="C49" s="128"/>
      <c r="D49" s="121"/>
      <c r="E49" s="113"/>
      <c r="F49" s="111"/>
      <c r="G49" s="113"/>
      <c r="H49" s="113"/>
      <c r="I49" s="115"/>
      <c r="J49" s="113"/>
      <c r="K49" s="113"/>
      <c r="L49" s="117"/>
      <c r="M49" s="119"/>
    </row>
    <row r="50" spans="1:13" ht="12.75" customHeight="1">
      <c r="A50" s="189"/>
      <c r="B50" s="58"/>
      <c r="C50" s="59"/>
      <c r="D50" s="58"/>
      <c r="E50" s="48"/>
      <c r="F50" s="55"/>
      <c r="G50" s="48"/>
      <c r="H50" s="48"/>
      <c r="I50" s="55"/>
      <c r="J50" s="48"/>
      <c r="K50" s="48"/>
      <c r="L50" s="55"/>
      <c r="M50" s="56"/>
    </row>
    <row r="51" spans="1:13" ht="12.75" customHeight="1">
      <c r="A51" s="31">
        <v>3000</v>
      </c>
      <c r="B51" s="102">
        <f>K39+1</f>
        <v>13</v>
      </c>
      <c r="C51" s="75">
        <f>'13'!H16</f>
        <v>300.7702553585529</v>
      </c>
      <c r="D51" s="74" t="s">
        <v>23</v>
      </c>
      <c r="E51" s="103">
        <f>B55+1</f>
        <v>16</v>
      </c>
      <c r="F51" s="50">
        <f>'16'!H16</f>
        <v>286.67859598601302</v>
      </c>
      <c r="G51" s="49" t="s">
        <v>23</v>
      </c>
      <c r="H51" s="104">
        <f>E55+1</f>
        <v>19</v>
      </c>
      <c r="I51" s="52">
        <f>'19'!H16</f>
        <v>272.58693661347314</v>
      </c>
      <c r="J51" s="51" t="s">
        <v>23</v>
      </c>
      <c r="K51" s="105">
        <f>H55+1</f>
        <v>22</v>
      </c>
      <c r="L51" s="53">
        <f>'22'!H16</f>
        <v>264.13194098994921</v>
      </c>
      <c r="M51" s="54" t="s">
        <v>23</v>
      </c>
    </row>
    <row r="52" spans="1:13">
      <c r="A52" s="31"/>
      <c r="B52" s="58"/>
      <c r="C52" s="67"/>
      <c r="D52" s="58"/>
      <c r="E52" s="48"/>
      <c r="F52" s="47"/>
      <c r="G52" s="48"/>
      <c r="H52" s="48"/>
      <c r="I52" s="47"/>
      <c r="J52" s="48"/>
      <c r="K52" s="48"/>
      <c r="L52" s="47"/>
      <c r="M52" s="57"/>
    </row>
    <row r="53" spans="1:13">
      <c r="A53" s="31">
        <v>4000</v>
      </c>
      <c r="B53" s="102">
        <f>B51+1</f>
        <v>14</v>
      </c>
      <c r="C53" s="75">
        <f>'14'!H16</f>
        <v>342.48922284675666</v>
      </c>
      <c r="D53" s="74" t="s">
        <v>23</v>
      </c>
      <c r="E53" s="103">
        <f>E51+1</f>
        <v>17</v>
      </c>
      <c r="F53" s="50">
        <f>'17'!H16</f>
        <v>326.41094597477849</v>
      </c>
      <c r="G53" s="49" t="s">
        <v>23</v>
      </c>
      <c r="H53" s="104">
        <f>H51+1</f>
        <v>20</v>
      </c>
      <c r="I53" s="52">
        <f>'20'!H16</f>
        <v>310.33266910280025</v>
      </c>
      <c r="J53" s="51" t="s">
        <v>23</v>
      </c>
      <c r="K53" s="105">
        <f>K51+1</f>
        <v>23</v>
      </c>
      <c r="L53" s="53">
        <f>'23'!H16</f>
        <v>300.68570297961338</v>
      </c>
      <c r="M53" s="54" t="s">
        <v>23</v>
      </c>
    </row>
    <row r="54" spans="1:13">
      <c r="A54" s="31"/>
      <c r="B54" s="58"/>
      <c r="C54" s="59"/>
      <c r="D54" s="58"/>
      <c r="E54" s="48"/>
      <c r="F54" s="55"/>
      <c r="G54" s="48"/>
      <c r="H54" s="48"/>
      <c r="I54" s="55"/>
      <c r="J54" s="48"/>
      <c r="K54" s="48"/>
      <c r="L54" s="55"/>
      <c r="M54" s="57"/>
    </row>
    <row r="55" spans="1:13">
      <c r="A55" s="31">
        <v>5000</v>
      </c>
      <c r="B55" s="102">
        <f>B53+1</f>
        <v>15</v>
      </c>
      <c r="C55" s="75">
        <f>'15'!H16</f>
        <v>376.56395269459125</v>
      </c>
      <c r="D55" s="74" t="s">
        <v>23</v>
      </c>
      <c r="E55" s="103">
        <f>E53+1</f>
        <v>18</v>
      </c>
      <c r="F55" s="50">
        <f>'18'!H16</f>
        <v>358.86306963938284</v>
      </c>
      <c r="G55" s="49" t="s">
        <v>23</v>
      </c>
      <c r="H55" s="104">
        <f>H53+1</f>
        <v>21</v>
      </c>
      <c r="I55" s="52">
        <f>'21'!H16</f>
        <v>341.16218658417449</v>
      </c>
      <c r="J55" s="51" t="s">
        <v>23</v>
      </c>
      <c r="K55" s="105">
        <f>K53+1</f>
        <v>24</v>
      </c>
      <c r="L55" s="53">
        <f>'24'!H16</f>
        <v>330.54165675104946</v>
      </c>
      <c r="M55" s="54" t="s">
        <v>23</v>
      </c>
    </row>
    <row r="56" spans="1:13">
      <c r="A56" s="31"/>
      <c r="B56" s="8"/>
      <c r="C56" s="2"/>
      <c r="D56" s="8"/>
      <c r="E56" s="26"/>
      <c r="F56" s="27"/>
      <c r="G56" s="26"/>
      <c r="H56" s="44"/>
      <c r="I56" s="43"/>
      <c r="J56" s="44"/>
      <c r="K56" s="7"/>
      <c r="L56" s="29"/>
      <c r="M56" s="15"/>
    </row>
    <row r="57" spans="1:13">
      <c r="A57" s="69" t="s">
        <v>24</v>
      </c>
      <c r="B57" s="106" t="str">
        <f>B41</f>
        <v>Karme større end 5000 mm betales som udvendige døre</v>
      </c>
      <c r="C57" s="107"/>
      <c r="D57" s="107"/>
      <c r="E57" s="107"/>
      <c r="F57" s="107"/>
      <c r="G57" s="107"/>
      <c r="H57" s="107"/>
      <c r="I57" s="107"/>
      <c r="J57" s="107"/>
      <c r="K57" s="107"/>
      <c r="L57" s="107"/>
      <c r="M57" s="108"/>
    </row>
  </sheetData>
  <mergeCells count="45">
    <mergeCell ref="B20:N21"/>
    <mergeCell ref="A12:N13"/>
    <mergeCell ref="A32:A33"/>
    <mergeCell ref="B32:B33"/>
    <mergeCell ref="C32:C33"/>
    <mergeCell ref="B24:N24"/>
    <mergeCell ref="D32:D33"/>
    <mergeCell ref="E32:E33"/>
    <mergeCell ref="B28:K28"/>
    <mergeCell ref="F32:F33"/>
    <mergeCell ref="G32:G33"/>
    <mergeCell ref="H32:H33"/>
    <mergeCell ref="I32:I33"/>
    <mergeCell ref="J32:J33"/>
    <mergeCell ref="M32:M33"/>
    <mergeCell ref="L32:L33"/>
    <mergeCell ref="A2:N3"/>
    <mergeCell ref="A9:N10"/>
    <mergeCell ref="A15:N15"/>
    <mergeCell ref="A17:N17"/>
    <mergeCell ref="A48:A49"/>
    <mergeCell ref="B48:B49"/>
    <mergeCell ref="C48:C49"/>
    <mergeCell ref="D48:D49"/>
    <mergeCell ref="E48:E49"/>
    <mergeCell ref="B44:K44"/>
    <mergeCell ref="A7:J7"/>
    <mergeCell ref="B41:M41"/>
    <mergeCell ref="B18:N18"/>
    <mergeCell ref="B19:N19"/>
    <mergeCell ref="A5:O5"/>
    <mergeCell ref="A6:O6"/>
    <mergeCell ref="B57:M57"/>
    <mergeCell ref="B22:N23"/>
    <mergeCell ref="B25:N25"/>
    <mergeCell ref="B26:N26"/>
    <mergeCell ref="F48:F49"/>
    <mergeCell ref="G48:G49"/>
    <mergeCell ref="H48:H49"/>
    <mergeCell ref="I48:I49"/>
    <mergeCell ref="J48:J49"/>
    <mergeCell ref="K48:K49"/>
    <mergeCell ref="L48:L49"/>
    <mergeCell ref="M48:M49"/>
    <mergeCell ref="K32:K33"/>
  </mergeCells>
  <hyperlinks>
    <hyperlink ref="B35" location="'1'!A1" display="'1'!A1" xr:uid="{5E65E2C5-C74A-4B01-9036-BCAE74C4E9C7}"/>
    <hyperlink ref="E35" location="'4'!A1" display="'4'!A1" xr:uid="{94128588-CF0E-42FA-BB21-24141155B9E0}"/>
    <hyperlink ref="H35" location="'7'!A1" display="'7'!A1" xr:uid="{0741B54F-0655-4E74-BCF3-C262C1CC1046}"/>
    <hyperlink ref="K35" location="'10'!A1" display="'10'!A1" xr:uid="{2BFEA00B-A9DF-4DDF-8B2C-B105253C887C}"/>
    <hyperlink ref="B37" location="'2'!A1" display="'2'!A1" xr:uid="{AD49F99C-9E3F-497F-AF7A-3D20DF8CB34A}"/>
    <hyperlink ref="E37" location="'5'!A1" display="'5'!A1" xr:uid="{E37FE07E-7A82-4C44-84E8-A9F4CEB40295}"/>
    <hyperlink ref="H37" location="'8'!A1" display="'8'!A1" xr:uid="{0C712199-6CF1-41DF-B263-25A7AF428153}"/>
    <hyperlink ref="K37" location="'11'!A1" display="'11'!A1" xr:uid="{DD9E6444-A003-45F4-91EC-01169E4F8856}"/>
    <hyperlink ref="B39" location="'3'!A1" display="'3'!A1" xr:uid="{879F4C96-7B06-4735-B72F-40741D3CA99A}"/>
    <hyperlink ref="E39" location="'6'!A1" display="'6'!A1" xr:uid="{73AAE25C-3652-4DA7-BA81-016989227169}"/>
    <hyperlink ref="H39" location="'9'!A1" display="'9'!A1" xr:uid="{6B7E85F1-C4D2-4DFE-A69C-84CC10CD7306}"/>
    <hyperlink ref="K39" location="'12'!A1" display="'12'!A1" xr:uid="{DE3A9CB8-F624-472C-A67A-EAB0BA9976B5}"/>
    <hyperlink ref="B51" location="'13'!A1" display="'13'!A1" xr:uid="{C946D523-0C83-435A-848A-801FE4320F31}"/>
    <hyperlink ref="E51" location="'16'!A1" display="'16'!A1" xr:uid="{6DEDE520-54EA-494F-8770-6071CD896354}"/>
    <hyperlink ref="H51" location="'19'!A1" display="'19'!A1" xr:uid="{1E1D3308-70FE-47B7-8EE6-41A9C2621CA2}"/>
    <hyperlink ref="K51" location="'22'!A1" display="'22'!A1" xr:uid="{83488828-7831-4B87-90E0-ECDADD59CF63}"/>
    <hyperlink ref="B53" location="'14'!A1" display="'14'!A1" xr:uid="{67F90415-178F-4208-A30F-5D3DEBD8D201}"/>
    <hyperlink ref="E53" location="'17'!A1" display="'17'!A1" xr:uid="{20848C02-5227-49DD-843E-7742B4BB25BD}"/>
    <hyperlink ref="H53" location="'20'!A1" display="'20'!A1" xr:uid="{C964F5BB-F6D1-4FEF-9791-EE1759D62DF9}"/>
    <hyperlink ref="K53" location="'23'!A1" display="'23'!A1" xr:uid="{AC39F49A-7CA3-4E24-9319-E23C6DA73725}"/>
    <hyperlink ref="B55" location="'15'!A1" display="'15'!A1" xr:uid="{885B28FF-2729-4B8C-B9F0-7DB971747571}"/>
    <hyperlink ref="E55" location="'18'!A1" display="'18'!A1" xr:uid="{B9AB7F57-46B1-4665-8FF4-C5F79E6954C4}"/>
    <hyperlink ref="H55" location="'21'!A1" display="'21'!A1" xr:uid="{D0069D21-4112-4835-A067-C4A0F7414050}"/>
    <hyperlink ref="K55" location="'24'!A1" display="'24'!A1" xr:uid="{8E9659D4-7AF2-45A0-BAE2-E4F6FE575BD9}"/>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00FF"/>
  </sheetPr>
  <dimension ref="A1:K20"/>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0.5" bestFit="1" customWidth="1"/>
  </cols>
  <sheetData>
    <row r="1" spans="1:11" ht="13.5" thickBot="1">
      <c r="A1" s="168" t="s">
        <v>27</v>
      </c>
      <c r="B1" s="169"/>
      <c r="C1" s="169"/>
      <c r="D1" s="169"/>
      <c r="E1" s="169"/>
      <c r="F1" s="73">
        <v>9</v>
      </c>
      <c r="G1" s="169" t="s">
        <v>28</v>
      </c>
      <c r="H1" s="169"/>
      <c r="I1" s="169"/>
      <c r="J1" s="169"/>
      <c r="K1" s="170"/>
    </row>
    <row r="3" spans="1:11">
      <c r="C3" s="82" t="s">
        <v>29</v>
      </c>
      <c r="D3" s="81">
        <v>2014</v>
      </c>
      <c r="E3" t="s">
        <v>30</v>
      </c>
    </row>
    <row r="6" spans="1:11">
      <c r="B6" s="153" t="s">
        <v>54</v>
      </c>
      <c r="C6" s="153"/>
      <c r="D6" s="36">
        <v>5000</v>
      </c>
      <c r="E6" s="145" t="s">
        <v>56</v>
      </c>
      <c r="F6" s="146"/>
      <c r="G6" s="147"/>
      <c r="H6" s="41">
        <v>-0.05</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51</v>
      </c>
      <c r="C12" s="158" t="s">
        <v>42</v>
      </c>
      <c r="D12" s="158"/>
      <c r="E12" s="158"/>
      <c r="F12" s="18">
        <v>160.47</v>
      </c>
      <c r="G12" s="37">
        <f>F12</f>
        <v>160.47</v>
      </c>
      <c r="H12" s="40">
        <f>G12*(VLOOKUP(OpdateretÅrstal,'Prisliste tillæg'!$A$4:$C$61,3,FALSE)/VLOOKUP(Produktionsår,'Prisliste tillæg'!$A$5:$C$61,3,FALSE))</f>
        <v>194.38567691149964</v>
      </c>
    </row>
    <row r="13" spans="1:11" ht="12.75" customHeight="1">
      <c r="B13" s="17" t="s">
        <v>52</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53</v>
      </c>
      <c r="C14" s="158" t="s">
        <v>46</v>
      </c>
      <c r="D14" s="158"/>
      <c r="E14" s="158"/>
      <c r="F14" s="18">
        <v>38.5</v>
      </c>
      <c r="G14" s="37">
        <f>F14*2</f>
        <v>77</v>
      </c>
      <c r="H14" s="40">
        <f>G14*(VLOOKUP(OpdateretÅrstal,'Prisliste tillæg'!$A$4:$C$61,3,FALSE)/VLOOKUP(Produktionsår,'Prisliste tillæg'!$A$5:$C$61,3,FALSE))</f>
        <v>93.274114302894446</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261.12699999999995</v>
      </c>
      <c r="H16" s="97">
        <f>G16*(VLOOKUP(OpdateretÅrstal,'Prisliste tillæg'!$A$4:$C$61,3,FALSE)/VLOOKUP(Produktionsår,'Prisliste tillæg'!$A$5:$C$61,3,FALSE))</f>
        <v>316.31674864379107</v>
      </c>
    </row>
    <row r="18" ht="25.5" customHeight="1"/>
    <row r="19" ht="25.5" customHeight="1"/>
    <row r="20" ht="26.2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theme="9" tint="-0.249977111117893"/>
  </sheetPr>
  <dimension ref="A1:K20"/>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2.125" bestFit="1" customWidth="1"/>
  </cols>
  <sheetData>
    <row r="1" spans="1:11" ht="13.5" thickBot="1">
      <c r="A1" s="171" t="s">
        <v>27</v>
      </c>
      <c r="B1" s="172"/>
      <c r="C1" s="172"/>
      <c r="D1" s="172"/>
      <c r="E1" s="172"/>
      <c r="F1" s="72">
        <v>10</v>
      </c>
      <c r="G1" s="172" t="s">
        <v>28</v>
      </c>
      <c r="H1" s="172"/>
      <c r="I1" s="172"/>
      <c r="J1" s="172"/>
      <c r="K1" s="173"/>
    </row>
    <row r="3" spans="1:11">
      <c r="C3" s="82" t="s">
        <v>29</v>
      </c>
      <c r="D3" s="81">
        <v>2014</v>
      </c>
      <c r="E3" t="s">
        <v>30</v>
      </c>
    </row>
    <row r="6" spans="1:11">
      <c r="B6" s="153" t="s">
        <v>54</v>
      </c>
      <c r="C6" s="153"/>
      <c r="D6" s="36">
        <f>'Samle ark'!A35</f>
        <v>3000</v>
      </c>
      <c r="E6" s="145" t="s">
        <v>57</v>
      </c>
      <c r="F6" s="146"/>
      <c r="G6" s="147"/>
      <c r="H6" s="41">
        <v>-0.08</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41</v>
      </c>
      <c r="C12" s="158" t="s">
        <v>42</v>
      </c>
      <c r="D12" s="158"/>
      <c r="E12" s="158"/>
      <c r="F12" s="18">
        <v>129.1</v>
      </c>
      <c r="G12" s="37">
        <f>F12</f>
        <v>129.1</v>
      </c>
      <c r="H12" s="40">
        <f>G12*(VLOOKUP(OpdateretÅrstal,'Prisliste tillæg'!$A$4:$C$61,3,FALSE)/VLOOKUP(Produktionsår,'Prisliste tillæg'!$A$5:$C$61,3,FALSE))</f>
        <v>156.38556047407369</v>
      </c>
    </row>
    <row r="13" spans="1:11" ht="12.75" customHeight="1">
      <c r="B13" s="17" t="s">
        <v>43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45</v>
      </c>
      <c r="C14" s="158" t="s">
        <v>46</v>
      </c>
      <c r="D14" s="158"/>
      <c r="E14" s="158"/>
      <c r="F14" s="18">
        <v>28.07</v>
      </c>
      <c r="G14" s="37">
        <f>F14*2</f>
        <v>56.14</v>
      </c>
      <c r="H14" s="40">
        <f>G14*(VLOOKUP(OpdateretÅrstal,'Prisliste tillæg'!$A$4:$C$61,3,FALSE)/VLOOKUP(Produktionsår,'Prisliste tillæg'!$A$5:$C$61,3,FALSE))</f>
        <v>68.005308791746685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204.9556</v>
      </c>
      <c r="H16" s="97">
        <f>G16*(VLOOKUP(OpdateretÅrstal,'Prisliste tillæg'!$A$4:$C$61,3,FALSE)/VLOOKUP(Produktionsår,'Prisliste tillæg'!$A$5:$C$61,3,FALSE))</f>
        <v>248.27340339504303</v>
      </c>
    </row>
    <row r="18" ht="25.5" customHeight="1"/>
    <row r="19" ht="25.5" customHeight="1"/>
    <row r="20" ht="25.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9" tint="-0.249977111117893"/>
  </sheetPr>
  <dimension ref="A1:K24"/>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2.125" bestFit="1" customWidth="1"/>
  </cols>
  <sheetData>
    <row r="1" spans="1:11" ht="13.5" thickBot="1">
      <c r="A1" s="171" t="s">
        <v>27</v>
      </c>
      <c r="B1" s="172"/>
      <c r="C1" s="172"/>
      <c r="D1" s="172"/>
      <c r="E1" s="172"/>
      <c r="F1" s="72">
        <v>11</v>
      </c>
      <c r="G1" s="172" t="s">
        <v>28</v>
      </c>
      <c r="H1" s="172"/>
      <c r="I1" s="172"/>
      <c r="J1" s="172"/>
      <c r="K1" s="173"/>
    </row>
    <row r="3" spans="1:11">
      <c r="C3" s="82" t="s">
        <v>29</v>
      </c>
      <c r="D3" s="81">
        <v>2014</v>
      </c>
      <c r="E3" t="s">
        <v>30</v>
      </c>
    </row>
    <row r="6" spans="1:11">
      <c r="B6" s="153" t="s">
        <v>54</v>
      </c>
      <c r="C6" s="153"/>
      <c r="D6" s="36">
        <v>4000</v>
      </c>
      <c r="E6" s="145" t="s">
        <v>57</v>
      </c>
      <c r="F6" s="146"/>
      <c r="G6" s="147"/>
      <c r="H6" s="41">
        <v>-0.08</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48</v>
      </c>
      <c r="C12" s="158" t="s">
        <v>42</v>
      </c>
      <c r="D12" s="158"/>
      <c r="E12" s="158"/>
      <c r="F12" s="18">
        <v>147.69</v>
      </c>
      <c r="G12" s="37">
        <f>F12</f>
        <v>147.69</v>
      </c>
      <c r="H12" s="40">
        <f>G12*(VLOOKUP(OpdateretÅrstal,'Prisliste tillæg'!$A$4:$C$61,3,FALSE)/VLOOKUP(Produktionsår,'Prisliste tillæg'!$A$5:$C$61,3,FALSE))</f>
        <v>178.90459664148676</v>
      </c>
    </row>
    <row r="13" spans="1:11" ht="12.75" customHeight="1">
      <c r="B13" s="17" t="s">
        <v>49</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50</v>
      </c>
      <c r="C14" s="158" t="s">
        <v>46</v>
      </c>
      <c r="D14" s="158"/>
      <c r="E14" s="158"/>
      <c r="F14" s="18">
        <v>33.19</v>
      </c>
      <c r="G14" s="37">
        <f>F14*2</f>
        <v>66.38</v>
      </c>
      <c r="H14" s="40">
        <f>G14*(VLOOKUP(OpdateretÅrstal,'Prisliste tillæg'!$A$4:$C$61,3,FALSE)/VLOOKUP(Produktionsår,'Prisliste tillæg'!$A$5:$C$61,3,FALSE))</f>
        <v>80.409554641897827</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231.47919999999999</v>
      </c>
      <c r="H16" s="97">
        <f>G16*(VLOOKUP(OpdateretÅrstal,'Prisliste tillæg'!$A$4:$C$61,3,FALSE)/VLOOKUP(Produktionsår,'Prisliste tillæg'!$A$5:$C$61,3,FALSE))</f>
        <v>280.40282285120213</v>
      </c>
    </row>
    <row r="18" ht="25.5" customHeight="1"/>
    <row r="19" ht="25.5" customHeight="1"/>
    <row r="20" ht="25.5" customHeight="1"/>
    <row r="21" ht="12.75" customHeight="1"/>
    <row r="22" ht="12.75" customHeight="1"/>
    <row r="23" ht="12.75" customHeight="1"/>
    <row r="24" ht="13.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theme="9" tint="-0.249977111117893"/>
  </sheetPr>
  <dimension ref="A1:K20"/>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2.125" bestFit="1" customWidth="1"/>
  </cols>
  <sheetData>
    <row r="1" spans="1:11" ht="13.5" thickBot="1">
      <c r="A1" s="171" t="s">
        <v>27</v>
      </c>
      <c r="B1" s="172"/>
      <c r="C1" s="172"/>
      <c r="D1" s="172"/>
      <c r="E1" s="172"/>
      <c r="F1" s="72">
        <v>12</v>
      </c>
      <c r="G1" s="172" t="s">
        <v>28</v>
      </c>
      <c r="H1" s="172"/>
      <c r="I1" s="172"/>
      <c r="J1" s="172"/>
      <c r="K1" s="173"/>
    </row>
    <row r="3" spans="1:11">
      <c r="C3" s="82" t="s">
        <v>29</v>
      </c>
      <c r="D3" s="81">
        <v>2014</v>
      </c>
      <c r="E3" t="s">
        <v>30</v>
      </c>
    </row>
    <row r="6" spans="1:11">
      <c r="B6" s="153" t="s">
        <v>54</v>
      </c>
      <c r="C6" s="153"/>
      <c r="D6" s="36">
        <v>5000</v>
      </c>
      <c r="E6" s="145" t="s">
        <v>57</v>
      </c>
      <c r="F6" s="146"/>
      <c r="G6" s="147"/>
      <c r="H6" s="41">
        <v>-0.08</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51</v>
      </c>
      <c r="C12" s="158" t="s">
        <v>42</v>
      </c>
      <c r="D12" s="158"/>
      <c r="E12" s="158"/>
      <c r="F12" s="18">
        <v>160.47</v>
      </c>
      <c r="G12" s="37">
        <f>F12</f>
        <v>160.47</v>
      </c>
      <c r="H12" s="40">
        <f>G12*(VLOOKUP(OpdateretÅrstal,'Prisliste tillæg'!$A$4:$C$61,3,FALSE)/VLOOKUP(Produktionsår,'Prisliste tillæg'!$A$5:$C$61,3,FALSE))</f>
        <v>194.38567691149964</v>
      </c>
    </row>
    <row r="13" spans="1:11" ht="12.75" customHeight="1">
      <c r="B13" s="17" t="s">
        <v>52</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53</v>
      </c>
      <c r="C14" s="158" t="s">
        <v>46</v>
      </c>
      <c r="D14" s="158"/>
      <c r="E14" s="158"/>
      <c r="F14" s="18">
        <v>38.5</v>
      </c>
      <c r="G14" s="37">
        <f>F14*2</f>
        <v>77</v>
      </c>
      <c r="H14" s="40">
        <f>G14*(VLOOKUP(OpdateretÅrstal,'Prisliste tillæg'!$A$4:$C$61,3,FALSE)/VLOOKUP(Produktionsår,'Prisliste tillæg'!$A$5:$C$61,3,FALSE))</f>
        <v>93.274114302894446</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253.00719999999995</v>
      </c>
      <c r="H16" s="97">
        <f>G16*(VLOOKUP(OpdateretÅrstal,'Prisliste tillæg'!$A$4:$C$61,3,FALSE)/VLOOKUP(Produktionsår,'Prisliste tillæg'!$A$5:$C$61,3,FALSE))</f>
        <v>306.48081158773078</v>
      </c>
    </row>
    <row r="18" ht="25.5" customHeight="1"/>
    <row r="19" ht="25.5" customHeight="1"/>
    <row r="20" ht="26.2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rgb="FFFF00FF"/>
  </sheetPr>
  <dimension ref="A1:K16"/>
  <sheetViews>
    <sheetView workbookViewId="0">
      <selection activeCell="H10" sqref="H10"/>
    </sheetView>
  </sheetViews>
  <sheetFormatPr defaultRowHeight="12.75"/>
  <cols>
    <col min="2" max="2" width="10.375" customWidth="1"/>
    <col min="3" max="3" width="21.375" customWidth="1"/>
    <col min="4" max="4" width="4.875" customWidth="1"/>
    <col min="5" max="5" width="15" customWidth="1"/>
    <col min="6" max="6" width="13.375" customWidth="1"/>
    <col min="7" max="7" width="13.625" customWidth="1"/>
    <col min="8" max="10" width="10.5" customWidth="1"/>
    <col min="11" max="11" width="12" customWidth="1"/>
  </cols>
  <sheetData>
    <row r="1" spans="1:11" ht="13.5" thickBot="1">
      <c r="A1" s="174" t="s">
        <v>27</v>
      </c>
      <c r="B1" s="175"/>
      <c r="C1" s="175"/>
      <c r="D1" s="175"/>
      <c r="E1" s="175"/>
      <c r="F1" s="92">
        <v>13</v>
      </c>
      <c r="G1" s="175" t="s">
        <v>28</v>
      </c>
      <c r="H1" s="175"/>
      <c r="I1" s="175"/>
      <c r="J1" s="175"/>
      <c r="K1" s="176"/>
    </row>
    <row r="3" spans="1:11">
      <c r="C3" s="82" t="s">
        <v>29</v>
      </c>
      <c r="D3" s="81">
        <v>2014</v>
      </c>
      <c r="E3" t="s">
        <v>30</v>
      </c>
    </row>
    <row r="6" spans="1:11">
      <c r="B6" s="153" t="s">
        <v>31</v>
      </c>
      <c r="C6" s="153"/>
      <c r="D6" s="36">
        <f>'Samle ark'!A35</f>
        <v>3000</v>
      </c>
      <c r="E6" s="145" t="s">
        <v>32</v>
      </c>
      <c r="F6" s="146"/>
      <c r="G6" s="147"/>
      <c r="H6" s="41">
        <v>0.05</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59</v>
      </c>
      <c r="C12" s="158" t="s">
        <v>42</v>
      </c>
      <c r="D12" s="158"/>
      <c r="E12" s="158"/>
      <c r="F12" s="18">
        <v>140.05000000000001</v>
      </c>
      <c r="G12" s="37">
        <f>F12</f>
        <v>140.05000000000001</v>
      </c>
      <c r="H12" s="40">
        <f>G12*(VLOOKUP(OpdateretÅrstal,'Prisliste tillæg'!$A$4:$C$61,3,FALSE)/VLOOKUP(Produktionsår,'Prisliste tillæg'!$A$5:$C$61,3,FALSE))</f>
        <v>169.64986633922555</v>
      </c>
    </row>
    <row r="13" spans="1:11" ht="12.75" customHeight="1">
      <c r="B13" s="17" t="s">
        <v>60</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61</v>
      </c>
      <c r="C14" s="158" t="s">
        <v>46</v>
      </c>
      <c r="D14" s="158"/>
      <c r="E14" s="158"/>
      <c r="F14" s="18">
        <v>29.71</v>
      </c>
      <c r="G14" s="37">
        <f>F14*2</f>
        <v>59.42</v>
      </c>
      <c r="H14" s="40">
        <f>G14*(VLOOKUP(OpdateretÅrstal,'Prisliste tillæg'!$A$4:$C$61,3,FALSE)/VLOOKUP(Produktionsår,'Prisliste tillæg'!$A$5:$C$61,3,FALSE))</f>
        <v>71.97854379062322</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248.29300000000003</v>
      </c>
      <c r="H16" s="97">
        <f>G16*(VLOOKUP(OpdateretÅrstal,'Prisliste tillæg'!$A$4:$C$61,3,FALSE)/VLOOKUP(Produktionsår,'Prisliste tillæg'!$A$5:$C$61,3,FALSE))</f>
        <v>300.7702553585529</v>
      </c>
    </row>
  </sheetData>
  <mergeCells count="12">
    <mergeCell ref="C16:E16"/>
    <mergeCell ref="C11:E11"/>
    <mergeCell ref="C12:E12"/>
    <mergeCell ref="C13:E13"/>
    <mergeCell ref="C14:E14"/>
    <mergeCell ref="C15:E15"/>
    <mergeCell ref="C10:E10"/>
    <mergeCell ref="A1:E1"/>
    <mergeCell ref="G1:K1"/>
    <mergeCell ref="B6:C6"/>
    <mergeCell ref="E6:G6"/>
    <mergeCell ref="B8:H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rgb="FFFF00FF"/>
  </sheetPr>
  <dimension ref="A1:K27"/>
  <sheetViews>
    <sheetView workbookViewId="0">
      <selection activeCell="H10" sqref="H10"/>
    </sheetView>
  </sheetViews>
  <sheetFormatPr defaultRowHeight="12.75"/>
  <cols>
    <col min="2" max="2" width="10.875" customWidth="1"/>
    <col min="3" max="3" width="12.25" customWidth="1"/>
    <col min="5" max="5" width="21.625" customWidth="1"/>
    <col min="6" max="6" width="13.375" customWidth="1"/>
    <col min="7" max="7" width="13.625" customWidth="1"/>
    <col min="8" max="10" width="10.5" customWidth="1"/>
    <col min="11" max="11" width="12" customWidth="1"/>
  </cols>
  <sheetData>
    <row r="1" spans="1:11" ht="13.5" thickBot="1">
      <c r="A1" s="174" t="s">
        <v>27</v>
      </c>
      <c r="B1" s="175"/>
      <c r="C1" s="175"/>
      <c r="D1" s="175"/>
      <c r="E1" s="175"/>
      <c r="F1" s="92">
        <v>14</v>
      </c>
      <c r="G1" s="175" t="s">
        <v>28</v>
      </c>
      <c r="H1" s="175"/>
      <c r="I1" s="175"/>
      <c r="J1" s="175"/>
      <c r="K1" s="176"/>
    </row>
    <row r="3" spans="1:11">
      <c r="C3" s="82" t="s">
        <v>29</v>
      </c>
      <c r="D3" s="81">
        <v>2014</v>
      </c>
      <c r="E3" t="s">
        <v>30</v>
      </c>
    </row>
    <row r="6" spans="1:11">
      <c r="B6" s="153" t="str">
        <f>'13'!B6:C6</f>
        <v>Dørens størrelse i mm</v>
      </c>
      <c r="C6" s="153"/>
      <c r="D6" s="36">
        <v>4000</v>
      </c>
      <c r="E6" s="145" t="s">
        <v>32</v>
      </c>
      <c r="F6" s="146"/>
      <c r="G6" s="147"/>
      <c r="H6" s="41">
        <v>0.05</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62</v>
      </c>
      <c r="C12" s="158" t="s">
        <v>42</v>
      </c>
      <c r="D12" s="158"/>
      <c r="E12" s="158"/>
      <c r="F12" s="18">
        <v>160.65</v>
      </c>
      <c r="G12" s="37">
        <f>F12</f>
        <v>160.65</v>
      </c>
      <c r="H12" s="40">
        <f>G12*(VLOOKUP(OpdateretÅrstal,'Prisliste tillæg'!$A$4:$C$61,3,FALSE)/VLOOKUP(Produktionsår,'Prisliste tillæg'!$A$5:$C$61,3,FALSE))</f>
        <v>194.60372029558434</v>
      </c>
    </row>
    <row r="13" spans="1:11" ht="12.75" customHeight="1">
      <c r="B13" s="17" t="s">
        <v>63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64</v>
      </c>
      <c r="C14" s="158" t="s">
        <v>46</v>
      </c>
      <c r="D14" s="158"/>
      <c r="E14" s="158"/>
      <c r="F14" s="18">
        <v>35.81</v>
      </c>
      <c r="G14" s="37">
        <f>F14*2</f>
        <v>71.62</v>
      </c>
      <c r="H14" s="40">
        <f>G14*(VLOOKUP(OpdateretÅrstal,'Prisliste tillæg'!$A$4:$C$61,3,FALSE)/VLOOKUP(Produktionsår,'Prisliste tillæg'!$A$5:$C$61,3,FALSE))</f>
        <v>86.757039823029885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282.73300000000006</v>
      </c>
      <c r="H16" s="97">
        <f>G16*(VLOOKUP(OpdateretÅrstal,'Prisliste tillæg'!$A$4:$C$61,3,FALSE)/VLOOKUP(Produktionsår,'Prisliste tillæg'!$A$5:$C$61,3,FALSE))</f>
        <v>342.48922284675666</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rgb="FFFF00FF"/>
  </sheetPr>
  <dimension ref="A1:K20"/>
  <sheetViews>
    <sheetView workbookViewId="0">
      <selection activeCell="H10" sqref="H10"/>
    </sheetView>
  </sheetViews>
  <sheetFormatPr defaultRowHeight="12.75"/>
  <cols>
    <col min="2" max="2" width="11.25" customWidth="1"/>
    <col min="3" max="3" width="12.25" customWidth="1"/>
    <col min="5" max="5" width="21.625" customWidth="1"/>
    <col min="6" max="6" width="13.375" customWidth="1"/>
    <col min="7" max="7" width="13.625" customWidth="1"/>
    <col min="8" max="8" width="10.5" customWidth="1"/>
    <col min="9" max="9" width="9.5" customWidth="1"/>
    <col min="10" max="11" width="10.5" customWidth="1"/>
  </cols>
  <sheetData>
    <row r="1" spans="1:11" ht="13.5" thickBot="1">
      <c r="A1" s="174" t="s">
        <v>27</v>
      </c>
      <c r="B1" s="175"/>
      <c r="C1" s="175"/>
      <c r="D1" s="175"/>
      <c r="E1" s="175"/>
      <c r="F1" s="92">
        <v>15</v>
      </c>
      <c r="G1" s="175" t="s">
        <v>28</v>
      </c>
      <c r="H1" s="175"/>
      <c r="I1" s="175"/>
      <c r="J1" s="175"/>
      <c r="K1" s="176"/>
    </row>
    <row r="3" spans="1:11">
      <c r="C3" s="82" t="s">
        <v>29</v>
      </c>
      <c r="D3" s="81">
        <v>2014</v>
      </c>
      <c r="E3" t="s">
        <v>30</v>
      </c>
    </row>
    <row r="6" spans="1:11">
      <c r="B6" s="153" t="str">
        <f>'13'!B6:C6</f>
        <v>Dørens størrelse i mm</v>
      </c>
      <c r="C6" s="153"/>
      <c r="D6" s="36">
        <v>5000</v>
      </c>
      <c r="E6" s="145" t="s">
        <v>32</v>
      </c>
      <c r="F6" s="146"/>
      <c r="G6" s="147"/>
      <c r="H6" s="41">
        <v>0.05</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65</v>
      </c>
      <c r="C12" s="158" t="s">
        <v>42</v>
      </c>
      <c r="D12" s="158"/>
      <c r="E12" s="158"/>
      <c r="F12" s="18">
        <v>175.08</v>
      </c>
      <c r="G12" s="37">
        <f>F12</f>
        <v>175.08</v>
      </c>
      <c r="H12" s="40">
        <f>G12*(VLOOKUP(OpdateretÅrstal,'Prisliste tillæg'!$A$4:$C$61,3,FALSE)/VLOOKUP(Produktionsår,'Prisliste tillæg'!$A$5:$C$61,3,FALSE))</f>
        <v>212.08353158637351</v>
      </c>
    </row>
    <row r="13" spans="1:11" ht="12.75" customHeight="1">
      <c r="B13" s="17" t="s">
        <v>66</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67</v>
      </c>
      <c r="C14" s="158" t="s">
        <v>46</v>
      </c>
      <c r="D14" s="158"/>
      <c r="E14" s="158"/>
      <c r="F14" s="18">
        <v>41.99</v>
      </c>
      <c r="G14" s="37">
        <f>F14*2</f>
        <v>83.98</v>
      </c>
      <c r="H14" s="40">
        <f>G14*(VLOOKUP(OpdateretÅrstal,'Prisliste tillæg'!$A$4:$C$61,3,FALSE)/VLOOKUP(Produktionsår,'Prisliste tillæg'!$A$5:$C$61,3,FALSE))</f>
        <v>101.72935219684514</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310.86250000000001</v>
      </c>
      <c r="H16" s="97">
        <f>G16*(VLOOKUP(OpdateretÅrstal,'Prisliste tillæg'!$A$4:$C$61,3,FALSE)/VLOOKUP(Produktionsår,'Prisliste tillæg'!$A$5:$C$61,3,FALSE))</f>
        <v>376.56395269459125</v>
      </c>
    </row>
    <row r="20" ht="25.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rgb="FF00FF00"/>
  </sheetPr>
  <dimension ref="A1:K16"/>
  <sheetViews>
    <sheetView workbookViewId="0">
      <selection activeCell="H10" sqref="H10"/>
    </sheetView>
  </sheetViews>
  <sheetFormatPr defaultRowHeight="12.75"/>
  <cols>
    <col min="2" max="2" width="10.375" customWidth="1"/>
    <col min="3" max="3" width="21.375" customWidth="1"/>
    <col min="4" max="4" width="4.875" customWidth="1"/>
    <col min="5" max="5" width="15" customWidth="1"/>
    <col min="6" max="6" width="13.375" customWidth="1"/>
    <col min="7" max="7" width="13.625" customWidth="1"/>
    <col min="8" max="10" width="10.5" customWidth="1"/>
    <col min="11" max="11" width="12" customWidth="1"/>
  </cols>
  <sheetData>
    <row r="1" spans="1:11" ht="13.5" thickBot="1">
      <c r="A1" s="177" t="s">
        <v>27</v>
      </c>
      <c r="B1" s="178"/>
      <c r="C1" s="178"/>
      <c r="D1" s="178"/>
      <c r="E1" s="178"/>
      <c r="F1" s="93">
        <v>16</v>
      </c>
      <c r="G1" s="178" t="s">
        <v>28</v>
      </c>
      <c r="H1" s="178"/>
      <c r="I1" s="178"/>
      <c r="J1" s="178"/>
      <c r="K1" s="179"/>
    </row>
    <row r="3" spans="1:11">
      <c r="C3" s="82" t="s">
        <v>29</v>
      </c>
      <c r="D3" s="81">
        <v>2014</v>
      </c>
      <c r="E3" t="s">
        <v>30</v>
      </c>
    </row>
    <row r="6" spans="1:11">
      <c r="B6" s="153" t="s">
        <v>31</v>
      </c>
      <c r="C6" s="153"/>
      <c r="D6" s="36">
        <f>'Samle ark'!A35</f>
        <v>3000</v>
      </c>
      <c r="E6" s="145" t="str">
        <f>'4'!E6:G6</f>
        <v>Gradueringen er fra 16 t.o.m 45 karme</v>
      </c>
      <c r="F6" s="146"/>
      <c r="G6" s="147"/>
      <c r="H6" s="41">
        <v>0</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59</v>
      </c>
      <c r="C12" s="158" t="s">
        <v>42</v>
      </c>
      <c r="D12" s="158"/>
      <c r="E12" s="158"/>
      <c r="F12" s="18">
        <v>140.05000000000001</v>
      </c>
      <c r="G12" s="37">
        <f>F12</f>
        <v>140.05000000000001</v>
      </c>
      <c r="H12" s="40">
        <f>G12*(VLOOKUP(OpdateretÅrstal,'Prisliste tillæg'!$A$4:$C$61,3,FALSE)/VLOOKUP(Produktionsår,'Prisliste tillæg'!$A$5:$C$61,3,FALSE))</f>
        <v>169.64986633922555</v>
      </c>
    </row>
    <row r="13" spans="1:11" ht="12.75" customHeight="1">
      <c r="B13" s="17" t="s">
        <v>60</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61</v>
      </c>
      <c r="C14" s="158" t="s">
        <v>46</v>
      </c>
      <c r="D14" s="158"/>
      <c r="E14" s="158"/>
      <c r="F14" s="18">
        <v>29.71</v>
      </c>
      <c r="G14" s="37">
        <f>F14*2</f>
        <v>59.42</v>
      </c>
      <c r="H14" s="40">
        <f>G14*(VLOOKUP(OpdateretÅrstal,'Prisliste tillæg'!$A$4:$C$61,3,FALSE)/VLOOKUP(Produktionsår,'Prisliste tillæg'!$A$5:$C$61,3,FALSE))</f>
        <v>71.97854379062322</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236.66000000000003</v>
      </c>
      <c r="H16" s="97">
        <f>G16*(VLOOKUP(OpdateretÅrstal,'Prisliste tillæg'!$A$4:$C$61,3,FALSE)/VLOOKUP(Produktionsår,'Prisliste tillæg'!$A$5:$C$61,3,FALSE))</f>
        <v>286.67859598601302</v>
      </c>
    </row>
  </sheetData>
  <mergeCells count="12">
    <mergeCell ref="C16:E16"/>
    <mergeCell ref="C11:E11"/>
    <mergeCell ref="C12:E12"/>
    <mergeCell ref="C13:E13"/>
    <mergeCell ref="C14:E14"/>
    <mergeCell ref="C15:E15"/>
    <mergeCell ref="C10:E10"/>
    <mergeCell ref="A1:E1"/>
    <mergeCell ref="G1:K1"/>
    <mergeCell ref="B6:C6"/>
    <mergeCell ref="E6:G6"/>
    <mergeCell ref="B8:H8"/>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rgb="FF00FF00"/>
  </sheetPr>
  <dimension ref="A1:K27"/>
  <sheetViews>
    <sheetView workbookViewId="0">
      <selection activeCell="H10" sqref="H10"/>
    </sheetView>
  </sheetViews>
  <sheetFormatPr defaultRowHeight="12.75"/>
  <cols>
    <col min="2" max="2" width="10.875" customWidth="1"/>
    <col min="3" max="3" width="12.25" customWidth="1"/>
    <col min="5" max="5" width="21.625" customWidth="1"/>
    <col min="6" max="6" width="13.375" customWidth="1"/>
    <col min="7" max="7" width="13.625" customWidth="1"/>
    <col min="8" max="10" width="10.5" customWidth="1"/>
    <col min="11" max="11" width="12" customWidth="1"/>
  </cols>
  <sheetData>
    <row r="1" spans="1:11" ht="13.5" thickBot="1">
      <c r="A1" s="177" t="s">
        <v>27</v>
      </c>
      <c r="B1" s="178"/>
      <c r="C1" s="178"/>
      <c r="D1" s="178"/>
      <c r="E1" s="178"/>
      <c r="F1" s="93">
        <v>17</v>
      </c>
      <c r="G1" s="178" t="s">
        <v>28</v>
      </c>
      <c r="H1" s="178"/>
      <c r="I1" s="178"/>
      <c r="J1" s="178"/>
      <c r="K1" s="179"/>
    </row>
    <row r="3" spans="1:11">
      <c r="C3" s="82" t="s">
        <v>29</v>
      </c>
      <c r="D3" s="81">
        <v>2014</v>
      </c>
      <c r="E3" t="s">
        <v>30</v>
      </c>
    </row>
    <row r="6" spans="1:11">
      <c r="B6" s="153" t="str">
        <f>'16'!B6:C6</f>
        <v>Dørens størrelse i mm</v>
      </c>
      <c r="C6" s="153"/>
      <c r="D6" s="36">
        <v>4000</v>
      </c>
      <c r="E6" s="145" t="str">
        <f>'16'!E6:G6</f>
        <v>Gradueringen er fra 16 t.o.m 45 karme</v>
      </c>
      <c r="F6" s="146"/>
      <c r="G6" s="147"/>
      <c r="H6" s="41">
        <v>0</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62</v>
      </c>
      <c r="C12" s="158" t="s">
        <v>42</v>
      </c>
      <c r="D12" s="158"/>
      <c r="E12" s="158"/>
      <c r="F12" s="18">
        <v>160.65</v>
      </c>
      <c r="G12" s="37">
        <f>F12</f>
        <v>160.65</v>
      </c>
      <c r="H12" s="40">
        <f>G12*(VLOOKUP(OpdateretÅrstal,'Prisliste tillæg'!$A$4:$C$61,3,FALSE)/VLOOKUP(Produktionsår,'Prisliste tillæg'!$A$5:$C$61,3,FALSE))</f>
        <v>194.60372029558434</v>
      </c>
    </row>
    <row r="13" spans="1:11" ht="12.75" customHeight="1">
      <c r="B13" s="17" t="s">
        <v>63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64</v>
      </c>
      <c r="C14" s="158" t="s">
        <v>46</v>
      </c>
      <c r="D14" s="158"/>
      <c r="E14" s="158"/>
      <c r="F14" s="18">
        <v>35.81</v>
      </c>
      <c r="G14" s="37">
        <f>F14*2</f>
        <v>71.62</v>
      </c>
      <c r="H14" s="40">
        <f>G14*(VLOOKUP(OpdateretÅrstal,'Prisliste tillæg'!$A$4:$C$61,3,FALSE)/VLOOKUP(Produktionsår,'Prisliste tillæg'!$A$5:$C$61,3,FALSE))</f>
        <v>86.757039823029885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269.46000000000004</v>
      </c>
      <c r="H16" s="97">
        <f>G16*(VLOOKUP(OpdateretÅrstal,'Prisliste tillæg'!$A$4:$C$61,3,FALSE)/VLOOKUP(Produktionsår,'Prisliste tillæg'!$A$5:$C$61,3,FALSE))</f>
        <v>326.41094597477849</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rgb="FF00FF00"/>
  </sheetPr>
  <dimension ref="A1:K20"/>
  <sheetViews>
    <sheetView workbookViewId="0">
      <selection activeCell="H10" sqref="H10"/>
    </sheetView>
  </sheetViews>
  <sheetFormatPr defaultRowHeight="12.75"/>
  <cols>
    <col min="2" max="2" width="11.25" customWidth="1"/>
    <col min="3" max="3" width="12.25" customWidth="1"/>
    <col min="5" max="5" width="21.625" customWidth="1"/>
    <col min="6" max="6" width="13.375" customWidth="1"/>
    <col min="7" max="7" width="13.625" customWidth="1"/>
    <col min="8" max="8" width="10.5" customWidth="1"/>
    <col min="9" max="9" width="9.5" customWidth="1"/>
    <col min="10" max="11" width="10.5" customWidth="1"/>
  </cols>
  <sheetData>
    <row r="1" spans="1:11" ht="13.5" thickBot="1">
      <c r="A1" s="177" t="s">
        <v>27</v>
      </c>
      <c r="B1" s="178"/>
      <c r="C1" s="178"/>
      <c r="D1" s="178"/>
      <c r="E1" s="178"/>
      <c r="F1" s="93">
        <v>18</v>
      </c>
      <c r="G1" s="178" t="s">
        <v>28</v>
      </c>
      <c r="H1" s="178"/>
      <c r="I1" s="178"/>
      <c r="J1" s="178"/>
      <c r="K1" s="179"/>
    </row>
    <row r="3" spans="1:11">
      <c r="C3" s="82" t="s">
        <v>29</v>
      </c>
      <c r="D3" s="81">
        <v>2014</v>
      </c>
      <c r="E3" t="s">
        <v>30</v>
      </c>
    </row>
    <row r="6" spans="1:11">
      <c r="B6" s="153" t="str">
        <f>'16'!B6:C6</f>
        <v>Dørens størrelse i mm</v>
      </c>
      <c r="C6" s="153"/>
      <c r="D6" s="36">
        <v>5000</v>
      </c>
      <c r="E6" s="145" t="str">
        <f>'17'!E6:G6</f>
        <v>Gradueringen er fra 16 t.o.m 45 karme</v>
      </c>
      <c r="F6" s="146"/>
      <c r="G6" s="147"/>
      <c r="H6" s="41">
        <v>0</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65</v>
      </c>
      <c r="C12" s="158" t="s">
        <v>42</v>
      </c>
      <c r="D12" s="158"/>
      <c r="E12" s="158"/>
      <c r="F12" s="18">
        <v>175.08</v>
      </c>
      <c r="G12" s="37">
        <f>F12</f>
        <v>175.08</v>
      </c>
      <c r="H12" s="40">
        <f>G12*(VLOOKUP(OpdateretÅrstal,'Prisliste tillæg'!$A$4:$C$61,3,FALSE)/VLOOKUP(Produktionsår,'Prisliste tillæg'!$A$5:$C$61,3,FALSE))</f>
        <v>212.08353158637351</v>
      </c>
    </row>
    <row r="13" spans="1:11" ht="12.75" customHeight="1">
      <c r="B13" s="17" t="s">
        <v>66</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67</v>
      </c>
      <c r="C14" s="158" t="s">
        <v>46</v>
      </c>
      <c r="D14" s="158"/>
      <c r="E14" s="158"/>
      <c r="F14" s="18">
        <v>41.99</v>
      </c>
      <c r="G14" s="37">
        <f>F14*2</f>
        <v>83.98</v>
      </c>
      <c r="H14" s="40">
        <f>G14*(VLOOKUP(OpdateretÅrstal,'Prisliste tillæg'!$A$4:$C$61,3,FALSE)/VLOOKUP(Produktionsår,'Prisliste tillæg'!$A$5:$C$61,3,FALSE))</f>
        <v>101.72935219684514</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296.25</v>
      </c>
      <c r="H16" s="97">
        <f>G16*(VLOOKUP(OpdateretÅrstal,'Prisliste tillæg'!$A$4:$C$61,3,FALSE)/VLOOKUP(Produktionsår,'Prisliste tillæg'!$A$5:$C$61,3,FALSE))</f>
        <v>358.86306963938284</v>
      </c>
    </row>
    <row r="20" ht="25.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K16"/>
  <sheetViews>
    <sheetView workbookViewId="0">
      <selection activeCell="H28" sqref="H28"/>
    </sheetView>
  </sheetViews>
  <sheetFormatPr defaultRowHeight="12.75"/>
  <cols>
    <col min="2" max="2" width="10.375" customWidth="1"/>
    <col min="3" max="3" width="21.375" customWidth="1"/>
    <col min="4" max="4" width="4.875" bestFit="1" customWidth="1"/>
    <col min="5" max="5" width="15" bestFit="1" customWidth="1"/>
    <col min="6" max="6" width="13.375" customWidth="1"/>
    <col min="7" max="7" width="13.625" customWidth="1"/>
    <col min="8" max="10" width="10.5" bestFit="1" customWidth="1"/>
    <col min="11" max="11" width="12" bestFit="1" customWidth="1"/>
  </cols>
  <sheetData>
    <row r="1" spans="1:11" ht="13.5" thickBot="1">
      <c r="A1" s="148" t="s">
        <v>27</v>
      </c>
      <c r="B1" s="149"/>
      <c r="C1" s="149"/>
      <c r="D1" s="149"/>
      <c r="E1" s="149"/>
      <c r="F1" s="71">
        <v>1</v>
      </c>
      <c r="G1" s="149" t="s">
        <v>28</v>
      </c>
      <c r="H1" s="149"/>
      <c r="I1" s="149"/>
      <c r="J1" s="149"/>
      <c r="K1" s="150"/>
    </row>
    <row r="3" spans="1:11">
      <c r="C3" s="82" t="s">
        <v>29</v>
      </c>
      <c r="D3" s="81">
        <v>2014</v>
      </c>
      <c r="E3" t="s">
        <v>30</v>
      </c>
    </row>
    <row r="6" spans="1:11">
      <c r="B6" s="153" t="s">
        <v>31</v>
      </c>
      <c r="C6" s="153"/>
      <c r="D6" s="36">
        <f>'Samle ark'!A35</f>
        <v>3000</v>
      </c>
      <c r="E6" s="145" t="s">
        <v>32</v>
      </c>
      <c r="F6" s="146"/>
      <c r="G6" s="147"/>
      <c r="H6" s="41">
        <v>0.05</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41</v>
      </c>
      <c r="C12" s="158" t="s">
        <v>42</v>
      </c>
      <c r="D12" s="158"/>
      <c r="E12" s="158"/>
      <c r="F12" s="18">
        <v>129.1</v>
      </c>
      <c r="G12" s="37">
        <f>F12</f>
        <v>129.1</v>
      </c>
      <c r="H12" s="40">
        <f>G12*(VLOOKUP(OpdateretÅrstal,'Prisliste tillæg'!$A$4:$C$61,3,FALSE)/VLOOKUP(Produktionsår,'Prisliste tillæg'!$A$5:$C$61,3,FALSE))</f>
        <v>156.38556047407369</v>
      </c>
    </row>
    <row r="13" spans="1:11" ht="12.75" customHeight="1">
      <c r="B13" s="17" t="s">
        <v>43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45</v>
      </c>
      <c r="C14" s="158" t="s">
        <v>46</v>
      </c>
      <c r="D14" s="158"/>
      <c r="E14" s="158"/>
      <c r="F14" s="18">
        <v>28.07</v>
      </c>
      <c r="G14" s="37">
        <f>F14*2</f>
        <v>56.14</v>
      </c>
      <c r="H14" s="40">
        <f>G14*(VLOOKUP(OpdateretÅrstal,'Prisliste tillæg'!$A$4:$C$61,3,FALSE)/VLOOKUP(Produktionsår,'Prisliste tillæg'!$A$5:$C$61,3,FALSE))</f>
        <v>68.005308791746685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233.35150000000002</v>
      </c>
      <c r="H16" s="97">
        <f>G16*(VLOOKUP(OpdateretÅrstal,'Prisliste tillæg'!$A$4:$C$61,3,FALSE)/VLOOKUP(Produktionsår,'Prisliste tillæg'!$A$5:$C$61,3,FALSE))</f>
        <v>282.67083745132305</v>
      </c>
    </row>
  </sheetData>
  <mergeCells count="12">
    <mergeCell ref="C16:E16"/>
    <mergeCell ref="B8:H8"/>
    <mergeCell ref="C14:E14"/>
    <mergeCell ref="C13:E13"/>
    <mergeCell ref="C15:E15"/>
    <mergeCell ref="C11:E11"/>
    <mergeCell ref="C12:E12"/>
    <mergeCell ref="E6:G6"/>
    <mergeCell ref="A1:E1"/>
    <mergeCell ref="G1:K1"/>
    <mergeCell ref="C10:E10"/>
    <mergeCell ref="B6:C6"/>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rgb="FF00FFFF"/>
  </sheetPr>
  <dimension ref="A1:K16"/>
  <sheetViews>
    <sheetView workbookViewId="0">
      <selection activeCell="H10" sqref="H10"/>
    </sheetView>
  </sheetViews>
  <sheetFormatPr defaultRowHeight="12.75"/>
  <cols>
    <col min="2" max="2" width="10.375" customWidth="1"/>
    <col min="3" max="3" width="21.375" customWidth="1"/>
    <col min="4" max="4" width="4.875" customWidth="1"/>
    <col min="5" max="5" width="15" customWidth="1"/>
    <col min="6" max="6" width="13.375" customWidth="1"/>
    <col min="7" max="7" width="13.625" customWidth="1"/>
    <col min="8" max="10" width="10.5" customWidth="1"/>
    <col min="11" max="11" width="12" customWidth="1"/>
  </cols>
  <sheetData>
    <row r="1" spans="1:11" ht="13.5" thickBot="1">
      <c r="A1" s="180" t="s">
        <v>27</v>
      </c>
      <c r="B1" s="181"/>
      <c r="C1" s="181"/>
      <c r="D1" s="181"/>
      <c r="E1" s="181"/>
      <c r="F1" s="94">
        <v>19</v>
      </c>
      <c r="G1" s="181" t="s">
        <v>28</v>
      </c>
      <c r="H1" s="181"/>
      <c r="I1" s="181"/>
      <c r="J1" s="181"/>
      <c r="K1" s="182"/>
    </row>
    <row r="3" spans="1:11">
      <c r="C3" s="82" t="s">
        <v>29</v>
      </c>
      <c r="D3" s="81">
        <v>2014</v>
      </c>
      <c r="E3" t="s">
        <v>30</v>
      </c>
    </row>
    <row r="6" spans="1:11">
      <c r="B6" s="153" t="s">
        <v>31</v>
      </c>
      <c r="C6" s="153"/>
      <c r="D6" s="36">
        <f>'Samle ark'!A35</f>
        <v>3000</v>
      </c>
      <c r="E6" s="145" t="str">
        <f>'7'!E6:G6</f>
        <v>Gradueringen er fra 46 t.o.m 90 karme</v>
      </c>
      <c r="F6" s="146"/>
      <c r="G6" s="147"/>
      <c r="H6" s="41">
        <v>-0.05</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59</v>
      </c>
      <c r="C12" s="158" t="s">
        <v>42</v>
      </c>
      <c r="D12" s="158"/>
      <c r="E12" s="158"/>
      <c r="F12" s="18">
        <v>140.05000000000001</v>
      </c>
      <c r="G12" s="37">
        <f>F12</f>
        <v>140.05000000000001</v>
      </c>
      <c r="H12" s="40">
        <f>G12*(VLOOKUP(OpdateretÅrstal,'Prisliste tillæg'!$A$4:$C$61,3,FALSE)/VLOOKUP(Produktionsår,'Prisliste tillæg'!$A$5:$C$61,3,FALSE))</f>
        <v>169.64986633922555</v>
      </c>
    </row>
    <row r="13" spans="1:11" ht="12.75" customHeight="1">
      <c r="B13" s="17" t="s">
        <v>60</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61</v>
      </c>
      <c r="C14" s="158" t="s">
        <v>46</v>
      </c>
      <c r="D14" s="158"/>
      <c r="E14" s="158"/>
      <c r="F14" s="18">
        <v>29.71</v>
      </c>
      <c r="G14" s="37">
        <f>F14*2</f>
        <v>59.42</v>
      </c>
      <c r="H14" s="40">
        <f>G14*(VLOOKUP(OpdateretÅrstal,'Prisliste tillæg'!$A$4:$C$61,3,FALSE)/VLOOKUP(Produktionsår,'Prisliste tillæg'!$A$5:$C$61,3,FALSE))</f>
        <v>71.97854379062322</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225.02700000000002</v>
      </c>
      <c r="H16" s="97">
        <f>G16*(VLOOKUP(OpdateretÅrstal,'Prisliste tillæg'!$A$4:$C$61,3,FALSE)/VLOOKUP(Produktionsår,'Prisliste tillæg'!$A$5:$C$61,3,FALSE))</f>
        <v>272.58693661347314</v>
      </c>
    </row>
  </sheetData>
  <mergeCells count="12">
    <mergeCell ref="C16:E16"/>
    <mergeCell ref="C11:E11"/>
    <mergeCell ref="C12:E12"/>
    <mergeCell ref="C13:E13"/>
    <mergeCell ref="C14:E14"/>
    <mergeCell ref="C15:E15"/>
    <mergeCell ref="C10:E10"/>
    <mergeCell ref="A1:E1"/>
    <mergeCell ref="G1:K1"/>
    <mergeCell ref="B6:C6"/>
    <mergeCell ref="E6:G6"/>
    <mergeCell ref="B8:H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rgb="FF00FFFF"/>
  </sheetPr>
  <dimension ref="A1:K27"/>
  <sheetViews>
    <sheetView workbookViewId="0">
      <selection activeCell="H10" sqref="H10"/>
    </sheetView>
  </sheetViews>
  <sheetFormatPr defaultRowHeight="12.75"/>
  <cols>
    <col min="2" max="2" width="10.875" customWidth="1"/>
    <col min="3" max="3" width="12.25" customWidth="1"/>
    <col min="5" max="5" width="21.625" customWidth="1"/>
    <col min="6" max="6" width="13.375" customWidth="1"/>
    <col min="7" max="7" width="13.625" customWidth="1"/>
    <col min="8" max="10" width="10.5" customWidth="1"/>
    <col min="11" max="11" width="12" customWidth="1"/>
  </cols>
  <sheetData>
    <row r="1" spans="1:11" ht="13.5" thickBot="1">
      <c r="A1" s="180" t="s">
        <v>27</v>
      </c>
      <c r="B1" s="181"/>
      <c r="C1" s="181"/>
      <c r="D1" s="181"/>
      <c r="E1" s="181"/>
      <c r="F1" s="94">
        <v>20</v>
      </c>
      <c r="G1" s="181" t="s">
        <v>28</v>
      </c>
      <c r="H1" s="181"/>
      <c r="I1" s="181"/>
      <c r="J1" s="181"/>
      <c r="K1" s="182"/>
    </row>
    <row r="3" spans="1:11">
      <c r="C3" s="82" t="s">
        <v>29</v>
      </c>
      <c r="D3" s="81">
        <v>2014</v>
      </c>
      <c r="E3" t="s">
        <v>30</v>
      </c>
    </row>
    <row r="6" spans="1:11">
      <c r="B6" s="153" t="str">
        <f>'19'!B6:C6</f>
        <v>Dørens størrelse i mm</v>
      </c>
      <c r="C6" s="153"/>
      <c r="D6" s="36">
        <v>4000</v>
      </c>
      <c r="E6" s="145" t="str">
        <f>'19'!E6:G6</f>
        <v>Gradueringen er fra 46 t.o.m 90 karme</v>
      </c>
      <c r="F6" s="146"/>
      <c r="G6" s="147"/>
      <c r="H6" s="41">
        <v>-0.05</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62</v>
      </c>
      <c r="C12" s="158" t="s">
        <v>42</v>
      </c>
      <c r="D12" s="158"/>
      <c r="E12" s="158"/>
      <c r="F12" s="18">
        <v>160.65</v>
      </c>
      <c r="G12" s="37">
        <f>F12</f>
        <v>160.65</v>
      </c>
      <c r="H12" s="40">
        <f>G12*(VLOOKUP(OpdateretÅrstal,'Prisliste tillæg'!$A$4:$C$61,3,FALSE)/VLOOKUP(Produktionsår,'Prisliste tillæg'!$A$5:$C$61,3,FALSE))</f>
        <v>194.60372029558434</v>
      </c>
    </row>
    <row r="13" spans="1:11" ht="12.75" customHeight="1">
      <c r="B13" s="17" t="s">
        <v>63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64</v>
      </c>
      <c r="C14" s="158" t="s">
        <v>46</v>
      </c>
      <c r="D14" s="158"/>
      <c r="E14" s="158"/>
      <c r="F14" s="18">
        <v>35.81</v>
      </c>
      <c r="G14" s="37">
        <f>F14*2</f>
        <v>71.62</v>
      </c>
      <c r="H14" s="40">
        <f>G14*(VLOOKUP(OpdateretÅrstal,'Prisliste tillæg'!$A$4:$C$61,3,FALSE)/VLOOKUP(Produktionsår,'Prisliste tillæg'!$A$5:$C$61,3,FALSE))</f>
        <v>86.757039823029885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256.18700000000001</v>
      </c>
      <c r="H16" s="97">
        <f>G16*(VLOOKUP(OpdateretÅrstal,'Prisliste tillæg'!$A$4:$C$61,3,FALSE)/VLOOKUP(Produktionsår,'Prisliste tillæg'!$A$5:$C$61,3,FALSE))</f>
        <v>310.33266910280025</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tabColor rgb="FF00FFFF"/>
  </sheetPr>
  <dimension ref="A1:K16"/>
  <sheetViews>
    <sheetView workbookViewId="0">
      <selection activeCell="H10" sqref="H10"/>
    </sheetView>
  </sheetViews>
  <sheetFormatPr defaultRowHeight="12.75"/>
  <cols>
    <col min="2" max="2" width="10.375" customWidth="1"/>
    <col min="3" max="3" width="21.375" customWidth="1"/>
    <col min="4" max="4" width="4.875" customWidth="1"/>
    <col min="5" max="5" width="15" customWidth="1"/>
    <col min="6" max="6" width="13.375" customWidth="1"/>
    <col min="7" max="7" width="13.625" customWidth="1"/>
    <col min="8" max="10" width="10.5" customWidth="1"/>
    <col min="11" max="11" width="12" customWidth="1"/>
  </cols>
  <sheetData>
    <row r="1" spans="1:11" ht="13.5" thickBot="1">
      <c r="A1" s="180" t="s">
        <v>27</v>
      </c>
      <c r="B1" s="181"/>
      <c r="C1" s="181"/>
      <c r="D1" s="181"/>
      <c r="E1" s="181"/>
      <c r="F1" s="94">
        <v>21</v>
      </c>
      <c r="G1" s="181" t="s">
        <v>28</v>
      </c>
      <c r="H1" s="181"/>
      <c r="I1" s="181"/>
      <c r="J1" s="181"/>
      <c r="K1" s="182"/>
    </row>
    <row r="3" spans="1:11">
      <c r="C3" s="82" t="s">
        <v>29</v>
      </c>
      <c r="D3" s="81">
        <v>2014</v>
      </c>
      <c r="E3" t="s">
        <v>30</v>
      </c>
    </row>
    <row r="6" spans="1:11">
      <c r="B6" s="153" t="s">
        <v>31</v>
      </c>
      <c r="C6" s="153"/>
      <c r="D6" s="36">
        <v>5000</v>
      </c>
      <c r="E6" s="145" t="str">
        <f>'20'!E6:G6</f>
        <v>Gradueringen er fra 46 t.o.m 90 karme</v>
      </c>
      <c r="F6" s="146"/>
      <c r="G6" s="147"/>
      <c r="H6" s="41">
        <v>-0.05</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65</v>
      </c>
      <c r="C12" s="158" t="s">
        <v>42</v>
      </c>
      <c r="D12" s="158"/>
      <c r="E12" s="158"/>
      <c r="F12" s="18">
        <v>175.08</v>
      </c>
      <c r="G12" s="37">
        <f>F12</f>
        <v>175.08</v>
      </c>
      <c r="H12" s="40">
        <f>G12*(VLOOKUP(OpdateretÅrstal,'Prisliste tillæg'!$A$4:$C$61,3,FALSE)/VLOOKUP(Produktionsår,'Prisliste tillæg'!$A$5:$C$61,3,FALSE))</f>
        <v>212.08353158637351</v>
      </c>
    </row>
    <row r="13" spans="1:11" ht="12.75" customHeight="1">
      <c r="B13" s="17" t="s">
        <v>66</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67</v>
      </c>
      <c r="C14" s="158" t="s">
        <v>46</v>
      </c>
      <c r="D14" s="158"/>
      <c r="E14" s="158"/>
      <c r="F14" s="18">
        <v>41.99</v>
      </c>
      <c r="G14" s="37">
        <f>F14*2</f>
        <v>83.98</v>
      </c>
      <c r="H14" s="40">
        <f>G14*(VLOOKUP(OpdateretÅrstal,'Prisliste tillæg'!$A$4:$C$61,3,FALSE)/VLOOKUP(Produktionsår,'Prisliste tillæg'!$A$5:$C$61,3,FALSE))</f>
        <v>101.72935219684514</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281.63749999999999</v>
      </c>
      <c r="H16" s="97">
        <f>G16*(VLOOKUP(OpdateretÅrstal,'Prisliste tillæg'!$A$4:$C$61,3,FALSE)/VLOOKUP(Produktionsår,'Prisliste tillæg'!$A$5:$C$61,3,FALSE))</f>
        <v>341.16218658417449</v>
      </c>
    </row>
  </sheetData>
  <mergeCells count="12">
    <mergeCell ref="C16:E16"/>
    <mergeCell ref="C11:E11"/>
    <mergeCell ref="C12:E12"/>
    <mergeCell ref="C13:E13"/>
    <mergeCell ref="C14:E14"/>
    <mergeCell ref="C15:E15"/>
    <mergeCell ref="C10:E10"/>
    <mergeCell ref="A1:E1"/>
    <mergeCell ref="G1:K1"/>
    <mergeCell ref="B6:C6"/>
    <mergeCell ref="E6:G6"/>
    <mergeCell ref="B8:H8"/>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tabColor rgb="FFFFFF00"/>
  </sheetPr>
  <dimension ref="A1:K27"/>
  <sheetViews>
    <sheetView workbookViewId="0">
      <selection activeCell="H10" sqref="H10"/>
    </sheetView>
  </sheetViews>
  <sheetFormatPr defaultRowHeight="12.75"/>
  <cols>
    <col min="2" max="2" width="10.875" customWidth="1"/>
    <col min="3" max="3" width="12.25" customWidth="1"/>
    <col min="5" max="5" width="21.625" customWidth="1"/>
    <col min="6" max="6" width="13.375" customWidth="1"/>
    <col min="7" max="7" width="13.625" customWidth="1"/>
    <col min="8" max="10" width="10.5" customWidth="1"/>
    <col min="11" max="11" width="12" customWidth="1"/>
  </cols>
  <sheetData>
    <row r="1" spans="1:11" ht="13.5" thickBot="1">
      <c r="A1" s="183" t="s">
        <v>27</v>
      </c>
      <c r="B1" s="184"/>
      <c r="C1" s="184"/>
      <c r="D1" s="184"/>
      <c r="E1" s="184"/>
      <c r="F1" s="95">
        <v>22</v>
      </c>
      <c r="G1" s="184" t="s">
        <v>28</v>
      </c>
      <c r="H1" s="184"/>
      <c r="I1" s="184"/>
      <c r="J1" s="184"/>
      <c r="K1" s="185"/>
    </row>
    <row r="3" spans="1:11">
      <c r="C3" s="82" t="s">
        <v>29</v>
      </c>
      <c r="D3" s="81">
        <v>2014</v>
      </c>
      <c r="E3" t="s">
        <v>30</v>
      </c>
    </row>
    <row r="6" spans="1:11">
      <c r="B6" s="153" t="str">
        <f>'21'!B6:C6</f>
        <v>Dørens størrelse i mm</v>
      </c>
      <c r="C6" s="153"/>
      <c r="D6" s="36">
        <v>3000</v>
      </c>
      <c r="E6" s="145" t="str">
        <f>'10'!E6:G6</f>
        <v>Gradueringen er over 90 karme</v>
      </c>
      <c r="F6" s="146"/>
      <c r="G6" s="147"/>
      <c r="H6" s="41">
        <v>-0.08</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59</v>
      </c>
      <c r="C12" s="158" t="s">
        <v>42</v>
      </c>
      <c r="D12" s="158"/>
      <c r="E12" s="158"/>
      <c r="F12" s="18">
        <v>140.05000000000001</v>
      </c>
      <c r="G12" s="37">
        <f>F12</f>
        <v>140.05000000000001</v>
      </c>
      <c r="H12" s="40">
        <f>G12*(VLOOKUP(OpdateretÅrstal,'Prisliste tillæg'!$A$4:$C$61,3,FALSE)/VLOOKUP(Produktionsår,'Prisliste tillæg'!$A$5:$C$61,3,FALSE))</f>
        <v>169.64986633922555</v>
      </c>
    </row>
    <row r="13" spans="1:11" ht="12.75" customHeight="1">
      <c r="B13" s="17" t="s">
        <v>60</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61</v>
      </c>
      <c r="C14" s="158" t="s">
        <v>46</v>
      </c>
      <c r="D14" s="158"/>
      <c r="E14" s="158"/>
      <c r="F14" s="18">
        <v>29.71</v>
      </c>
      <c r="G14" s="37">
        <f>F14*2</f>
        <v>59.42</v>
      </c>
      <c r="H14" s="40">
        <f>G14*(VLOOKUP(OpdateretÅrstal,'Prisliste tillæg'!$A$4:$C$61,3,FALSE)/VLOOKUP(Produktionsår,'Prisliste tillæg'!$A$5:$C$61,3,FALSE))</f>
        <v>71.97854379062322</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218.04720000000003</v>
      </c>
      <c r="H16" s="97">
        <f>G16*(VLOOKUP(OpdateretÅrstal,'Prisliste tillæg'!$A$4:$C$61,3,FALSE)/VLOOKUP(Produktionsår,'Prisliste tillæg'!$A$5:$C$61,3,FALSE))</f>
        <v>264.13194098994921</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rgb="FFFFFF00"/>
  </sheetPr>
  <dimension ref="A1:K20"/>
  <sheetViews>
    <sheetView workbookViewId="0">
      <selection activeCell="H10" sqref="H10"/>
    </sheetView>
  </sheetViews>
  <sheetFormatPr defaultRowHeight="12.75"/>
  <cols>
    <col min="2" max="2" width="11.25" customWidth="1"/>
    <col min="3" max="3" width="12.25" customWidth="1"/>
    <col min="5" max="5" width="21.625" customWidth="1"/>
    <col min="6" max="6" width="13.375" customWidth="1"/>
    <col min="7" max="7" width="13.625" customWidth="1"/>
    <col min="8" max="8" width="10.5" customWidth="1"/>
    <col min="9" max="9" width="9.5" customWidth="1"/>
    <col min="10" max="11" width="10.5" customWidth="1"/>
  </cols>
  <sheetData>
    <row r="1" spans="1:11" ht="13.5" thickBot="1">
      <c r="A1" s="183" t="s">
        <v>27</v>
      </c>
      <c r="B1" s="184"/>
      <c r="C1" s="184"/>
      <c r="D1" s="184"/>
      <c r="E1" s="184"/>
      <c r="F1" s="95">
        <v>23</v>
      </c>
      <c r="G1" s="184" t="s">
        <v>28</v>
      </c>
      <c r="H1" s="184"/>
      <c r="I1" s="184"/>
      <c r="J1" s="184"/>
      <c r="K1" s="185"/>
    </row>
    <row r="3" spans="1:11">
      <c r="C3" s="82" t="s">
        <v>29</v>
      </c>
      <c r="D3" s="81">
        <v>2014</v>
      </c>
      <c r="E3" t="s">
        <v>30</v>
      </c>
    </row>
    <row r="6" spans="1:11">
      <c r="B6" s="153" t="str">
        <f>'21'!B6:C6</f>
        <v>Dørens størrelse i mm</v>
      </c>
      <c r="C6" s="153"/>
      <c r="D6" s="36">
        <v>4000</v>
      </c>
      <c r="E6" s="145" t="str">
        <f>'22'!E6:G6</f>
        <v>Gradueringen er over 90 karme</v>
      </c>
      <c r="F6" s="146"/>
      <c r="G6" s="147"/>
      <c r="H6" s="41">
        <v>-0.08</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62</v>
      </c>
      <c r="C12" s="158" t="s">
        <v>42</v>
      </c>
      <c r="D12" s="158"/>
      <c r="E12" s="158"/>
      <c r="F12" s="18">
        <v>160.65</v>
      </c>
      <c r="G12" s="37">
        <f>F12</f>
        <v>160.65</v>
      </c>
      <c r="H12" s="40">
        <f>G12*(VLOOKUP(OpdateretÅrstal,'Prisliste tillæg'!$A$4:$C$61,3,FALSE)/VLOOKUP(Produktionsår,'Prisliste tillæg'!$A$5:$C$61,3,FALSE))</f>
        <v>194.60372029558434</v>
      </c>
    </row>
    <row r="13" spans="1:11" ht="12.75" customHeight="1">
      <c r="B13" s="17" t="s">
        <v>63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64</v>
      </c>
      <c r="C14" s="158" t="s">
        <v>46</v>
      </c>
      <c r="D14" s="158"/>
      <c r="E14" s="158"/>
      <c r="F14" s="18">
        <v>35.81</v>
      </c>
      <c r="G14" s="37">
        <f>F14*2</f>
        <v>71.62</v>
      </c>
      <c r="H14" s="40">
        <f>G14*(VLOOKUP(OpdateretÅrstal,'Prisliste tillæg'!$A$4:$C$61,3,FALSE)/VLOOKUP(Produktionsår,'Prisliste tillæg'!$A$5:$C$61,3,FALSE))</f>
        <v>86.757039823029885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248.22320000000002</v>
      </c>
      <c r="H16" s="97">
        <f>G16*(VLOOKUP(OpdateretÅrstal,'Prisliste tillæg'!$A$4:$C$61,3,FALSE)/VLOOKUP(Produktionsår,'Prisliste tillæg'!$A$5:$C$61,3,FALSE))</f>
        <v>300.68570297961338</v>
      </c>
    </row>
    <row r="20" ht="25.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rgb="FFFFFF00"/>
  </sheetPr>
  <dimension ref="A1:K20"/>
  <sheetViews>
    <sheetView workbookViewId="0">
      <selection activeCell="H10" sqref="H10"/>
    </sheetView>
  </sheetViews>
  <sheetFormatPr defaultRowHeight="12.75"/>
  <cols>
    <col min="2" max="2" width="11.25" customWidth="1"/>
    <col min="3" max="3" width="12.25" customWidth="1"/>
    <col min="5" max="5" width="21.625" customWidth="1"/>
    <col min="6" max="6" width="13.375" customWidth="1"/>
    <col min="7" max="7" width="13.625" customWidth="1"/>
    <col min="8" max="8" width="10.5" customWidth="1"/>
    <col min="9" max="9" width="9.5" customWidth="1"/>
    <col min="10" max="11" width="10.5" customWidth="1"/>
  </cols>
  <sheetData>
    <row r="1" spans="1:11" ht="13.5" thickBot="1">
      <c r="A1" s="183" t="s">
        <v>27</v>
      </c>
      <c r="B1" s="184"/>
      <c r="C1" s="184"/>
      <c r="D1" s="184"/>
      <c r="E1" s="184"/>
      <c r="F1" s="95">
        <v>24</v>
      </c>
      <c r="G1" s="184" t="s">
        <v>28</v>
      </c>
      <c r="H1" s="184"/>
      <c r="I1" s="184"/>
      <c r="J1" s="184"/>
      <c r="K1" s="185"/>
    </row>
    <row r="3" spans="1:11">
      <c r="C3" s="82" t="s">
        <v>29</v>
      </c>
      <c r="D3" s="81">
        <v>2014</v>
      </c>
      <c r="E3" t="s">
        <v>30</v>
      </c>
    </row>
    <row r="6" spans="1:11">
      <c r="B6" s="153" t="str">
        <f>'19'!B6:C6</f>
        <v>Dørens størrelse i mm</v>
      </c>
      <c r="C6" s="153"/>
      <c r="D6" s="36">
        <v>5000</v>
      </c>
      <c r="E6" s="145" t="str">
        <f>'23'!E6:G6</f>
        <v>Gradueringen er over 90 karme</v>
      </c>
      <c r="F6" s="146"/>
      <c r="G6" s="147"/>
      <c r="H6" s="41">
        <v>-0.08</v>
      </c>
    </row>
    <row r="7" spans="1:11" ht="13.5" thickBot="1"/>
    <row r="8" spans="1:11" ht="13.5" thickBot="1">
      <c r="B8" s="155" t="s">
        <v>58</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65</v>
      </c>
      <c r="C12" s="158" t="s">
        <v>42</v>
      </c>
      <c r="D12" s="158"/>
      <c r="E12" s="158"/>
      <c r="F12" s="18">
        <v>175.08</v>
      </c>
      <c r="G12" s="37">
        <f>F12</f>
        <v>175.08</v>
      </c>
      <c r="H12" s="40">
        <f>G12*(VLOOKUP(OpdateretÅrstal,'Prisliste tillæg'!$A$4:$C$61,3,FALSE)/VLOOKUP(Produktionsår,'Prisliste tillæg'!$A$5:$C$61,3,FALSE))</f>
        <v>212.08353158637351</v>
      </c>
    </row>
    <row r="13" spans="1:11" ht="12.75" customHeight="1">
      <c r="B13" s="17" t="s">
        <v>66</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67</v>
      </c>
      <c r="C14" s="158" t="s">
        <v>46</v>
      </c>
      <c r="D14" s="158"/>
      <c r="E14" s="158"/>
      <c r="F14" s="18">
        <v>41.99</v>
      </c>
      <c r="G14" s="37">
        <f>F14*2</f>
        <v>83.98</v>
      </c>
      <c r="H14" s="40">
        <f>G14*(VLOOKUP(OpdateretÅrstal,'Prisliste tillæg'!$A$4:$C$61,3,FALSE)/VLOOKUP(Produktionsår,'Prisliste tillæg'!$A$5:$C$61,3,FALSE))</f>
        <v>101.72935219684514</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272.87</v>
      </c>
      <c r="H16" s="97">
        <f>G16*(VLOOKUP(OpdateretÅrstal,'Prisliste tillæg'!$A$4:$C$61,3,FALSE)/VLOOKUP(Produktionsår,'Prisliste tillæg'!$A$5:$C$61,3,FALSE))</f>
        <v>330.54165675104946</v>
      </c>
    </row>
    <row r="20" ht="25.5" customHeight="1"/>
  </sheetData>
  <mergeCells count="12">
    <mergeCell ref="C16:E16"/>
    <mergeCell ref="A1:E1"/>
    <mergeCell ref="G1:K1"/>
    <mergeCell ref="B6:C6"/>
    <mergeCell ref="E6:G6"/>
    <mergeCell ref="C10:E10"/>
    <mergeCell ref="C11:E11"/>
    <mergeCell ref="C12:E12"/>
    <mergeCell ref="C13:E13"/>
    <mergeCell ref="C14:E14"/>
    <mergeCell ref="C15:E15"/>
    <mergeCell ref="B8:H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dimension ref="A1:I61"/>
  <sheetViews>
    <sheetView workbookViewId="0">
      <selection activeCell="C5" sqref="C5"/>
    </sheetView>
  </sheetViews>
  <sheetFormatPr defaultRowHeight="12.75"/>
  <cols>
    <col min="2" max="3" width="9.5" bestFit="1" customWidth="1"/>
    <col min="11" max="11" width="10.125" bestFit="1" customWidth="1"/>
  </cols>
  <sheetData>
    <row r="1" spans="1:9">
      <c r="C1" s="186" t="s">
        <v>68</v>
      </c>
      <c r="D1" s="186"/>
      <c r="E1" s="186"/>
      <c r="F1" s="186"/>
      <c r="G1" s="186"/>
      <c r="H1" s="186"/>
      <c r="I1" s="186"/>
    </row>
    <row r="2" spans="1:9">
      <c r="C2" s="186" t="s">
        <v>69</v>
      </c>
      <c r="D2" s="186"/>
      <c r="E2" s="186"/>
      <c r="F2" s="186"/>
      <c r="G2" s="186"/>
      <c r="H2" s="186"/>
      <c r="I2" s="186"/>
    </row>
    <row r="4" spans="1:9" ht="39" customHeight="1">
      <c r="B4" s="20" t="str">
        <f>'[1]Prisliste tillæg'!$B$3</f>
        <v>Det aktuelle års tillæg</v>
      </c>
      <c r="C4" s="21" t="str">
        <f>'[1]Prisliste tillæg'!$C$3</f>
        <v>Samlet Prisliste tillæg</v>
      </c>
    </row>
    <row r="5" spans="1:9">
      <c r="A5">
        <f>'[1]Prisliste tillæg'!$A4</f>
        <v>2014</v>
      </c>
      <c r="B5" s="23">
        <f>'[1]Prisliste tillæg'!$B4</f>
        <v>1</v>
      </c>
      <c r="C5" s="22">
        <f>'[1]Prisliste tillæg'!$C4</f>
        <v>1</v>
      </c>
    </row>
    <row r="6" spans="1:9">
      <c r="A6">
        <f>'[1]Prisliste tillæg'!$A5</f>
        <v>2015</v>
      </c>
      <c r="B6" s="23">
        <f>'[1]Prisliste tillæg'!$B5</f>
        <v>1.014</v>
      </c>
      <c r="C6" s="22">
        <f>'[1]Prisliste tillæg'!$C5</f>
        <v>1.014</v>
      </c>
    </row>
    <row r="7" spans="1:9">
      <c r="A7">
        <f>'[1]Prisliste tillæg'!$A6</f>
        <v>2016</v>
      </c>
      <c r="B7" s="23">
        <f>'[1]Prisliste tillæg'!$B6</f>
        <v>1.0189999999999999</v>
      </c>
      <c r="C7" s="22">
        <f>'[1]Prisliste tillæg'!$C6</f>
        <v>1.033266</v>
      </c>
    </row>
    <row r="8" spans="1:9">
      <c r="A8">
        <f>'[1]Prisliste tillæg'!$A7</f>
        <v>2017</v>
      </c>
      <c r="B8" s="23">
        <f>'[1]Prisliste tillæg'!$B7</f>
        <v>1.018</v>
      </c>
      <c r="C8" s="22">
        <f>'[1]Prisliste tillæg'!$C7</f>
        <v>1.0518647880000001</v>
      </c>
    </row>
    <row r="9" spans="1:9">
      <c r="A9">
        <f>'[1]Prisliste tillæg'!$A8</f>
        <v>2018</v>
      </c>
      <c r="B9" s="23">
        <f>'[1]Prisliste tillæg'!$B8</f>
        <v>1.0189999999999999</v>
      </c>
      <c r="C9" s="22">
        <f>'[1]Prisliste tillæg'!$C8</f>
        <v>1.0718502189720001</v>
      </c>
    </row>
    <row r="10" spans="1:9">
      <c r="A10">
        <f>'[1]Prisliste tillæg'!$A9</f>
        <v>2019</v>
      </c>
      <c r="B10" s="23">
        <f>'[1]Prisliste tillæg'!$B9</f>
        <v>1.0209999999999999</v>
      </c>
      <c r="C10" s="22">
        <f>'[1]Prisliste tillæg'!$C9</f>
        <v>1.0943590735704121</v>
      </c>
    </row>
    <row r="11" spans="1:9">
      <c r="A11">
        <f>'[1]Prisliste tillæg'!$A10</f>
        <v>2020</v>
      </c>
      <c r="B11" s="23">
        <f>'[1]Prisliste tillæg'!$B10</f>
        <v>1.0209999999999999</v>
      </c>
      <c r="C11" s="22">
        <f>'[1]Prisliste tillæg'!$C10</f>
        <v>1.1173406141153905</v>
      </c>
    </row>
    <row r="12" spans="1:9">
      <c r="A12">
        <f>'[1]Prisliste tillæg'!$A11</f>
        <v>2021</v>
      </c>
      <c r="B12" s="23">
        <f>'[1]Prisliste tillæg'!$B11</f>
        <v>1.0209999999999999</v>
      </c>
      <c r="C12" s="22">
        <f>'[1]Prisliste tillæg'!$C11</f>
        <v>1.1408047670118135</v>
      </c>
    </row>
    <row r="13" spans="1:9">
      <c r="A13">
        <f>'[1]Prisliste tillæg'!$A12</f>
        <v>2022</v>
      </c>
      <c r="B13" s="23">
        <f>'[1]Prisliste tillæg'!$B12</f>
        <v>1.0209999999999999</v>
      </c>
      <c r="C13" s="22">
        <f>'[1]Prisliste tillæg'!$C12</f>
        <v>1.1647616671190615</v>
      </c>
    </row>
    <row r="14" spans="1:9">
      <c r="A14">
        <f>'[1]Prisliste tillæg'!$A13</f>
        <v>2023</v>
      </c>
      <c r="B14" s="23">
        <f>'[1]Prisliste tillæg'!$B13</f>
        <v>1.04</v>
      </c>
      <c r="C14" s="22">
        <f>'[1]Prisliste tillæg'!$C13</f>
        <v>1.211352133803824</v>
      </c>
    </row>
    <row r="15" spans="1:9">
      <c r="A15">
        <f>'[1]Prisliste tillæg'!$A14</f>
        <v>2024</v>
      </c>
      <c r="B15" s="23">
        <f>'[1]Prisliste tillæg'!$B14</f>
        <v>0</v>
      </c>
      <c r="C15" s="22">
        <f>'[1]Prisliste tillæg'!$C14</f>
        <v>0</v>
      </c>
    </row>
    <row r="16" spans="1:9">
      <c r="A16">
        <f>'[1]Prisliste tillæg'!$A15</f>
        <v>2025</v>
      </c>
      <c r="B16" s="23">
        <f>'[1]Prisliste tillæg'!$B15</f>
        <v>0</v>
      </c>
      <c r="C16" s="22">
        <f>'[1]Prisliste tillæg'!$C15</f>
        <v>0</v>
      </c>
    </row>
    <row r="17" spans="1:3">
      <c r="A17">
        <f>'[1]Prisliste tillæg'!$A16</f>
        <v>2026</v>
      </c>
      <c r="B17" s="23">
        <f>'[1]Prisliste tillæg'!$B16</f>
        <v>0</v>
      </c>
      <c r="C17" s="22">
        <f>'[1]Prisliste tillæg'!$C16</f>
        <v>0</v>
      </c>
    </row>
    <row r="18" spans="1:3">
      <c r="A18">
        <f>'[1]Prisliste tillæg'!$A17</f>
        <v>2027</v>
      </c>
      <c r="B18" s="23">
        <f>'[1]Prisliste tillæg'!$B17</f>
        <v>0</v>
      </c>
      <c r="C18" s="22">
        <f>'[1]Prisliste tillæg'!$C17</f>
        <v>0</v>
      </c>
    </row>
    <row r="19" spans="1:3">
      <c r="A19">
        <f>'[1]Prisliste tillæg'!$A18</f>
        <v>2028</v>
      </c>
      <c r="B19" s="23">
        <f>'[1]Prisliste tillæg'!$B18</f>
        <v>0</v>
      </c>
      <c r="C19" s="22">
        <f>'[1]Prisliste tillæg'!$C18</f>
        <v>0</v>
      </c>
    </row>
    <row r="20" spans="1:3">
      <c r="A20">
        <f>'[1]Prisliste tillæg'!$A19</f>
        <v>2029</v>
      </c>
      <c r="B20" s="23">
        <f>'[1]Prisliste tillæg'!$B19</f>
        <v>0</v>
      </c>
      <c r="C20" s="22">
        <f>'[1]Prisliste tillæg'!$C19</f>
        <v>0</v>
      </c>
    </row>
    <row r="21" spans="1:3">
      <c r="A21">
        <f>'[1]Prisliste tillæg'!$A20</f>
        <v>2030</v>
      </c>
      <c r="B21" s="23">
        <f>'[1]Prisliste tillæg'!$B20</f>
        <v>0</v>
      </c>
      <c r="C21" s="22">
        <f>'[1]Prisliste tillæg'!$C20</f>
        <v>0</v>
      </c>
    </row>
    <row r="22" spans="1:3">
      <c r="A22">
        <f>'[1]Prisliste tillæg'!$A21</f>
        <v>2031</v>
      </c>
      <c r="B22" s="23">
        <f>'[1]Prisliste tillæg'!$B21</f>
        <v>0</v>
      </c>
      <c r="C22" s="22">
        <f>'[1]Prisliste tillæg'!$C21</f>
        <v>0</v>
      </c>
    </row>
    <row r="23" spans="1:3">
      <c r="A23">
        <f>'[1]Prisliste tillæg'!$A22</f>
        <v>2032</v>
      </c>
      <c r="B23" s="23">
        <f>'[1]Prisliste tillæg'!$B22</f>
        <v>0</v>
      </c>
      <c r="C23" s="22">
        <f>'[1]Prisliste tillæg'!$C22</f>
        <v>0</v>
      </c>
    </row>
    <row r="24" spans="1:3">
      <c r="A24">
        <f>'[1]Prisliste tillæg'!$A23</f>
        <v>2033</v>
      </c>
      <c r="B24" s="23">
        <f>'[1]Prisliste tillæg'!$B23</f>
        <v>0</v>
      </c>
      <c r="C24" s="22">
        <f>'[1]Prisliste tillæg'!$C23</f>
        <v>0</v>
      </c>
    </row>
    <row r="25" spans="1:3">
      <c r="A25">
        <f>'[1]Prisliste tillæg'!$A24</f>
        <v>2034</v>
      </c>
      <c r="B25" s="23">
        <f>'[1]Prisliste tillæg'!$B24</f>
        <v>0</v>
      </c>
      <c r="C25" s="22">
        <f>'[1]Prisliste tillæg'!$C24</f>
        <v>0</v>
      </c>
    </row>
    <row r="26" spans="1:3">
      <c r="A26">
        <f>'[1]Prisliste tillæg'!$A25</f>
        <v>2035</v>
      </c>
      <c r="B26" s="23">
        <f>'[1]Prisliste tillæg'!$B25</f>
        <v>0</v>
      </c>
      <c r="C26" s="22">
        <f>'[1]Prisliste tillæg'!$C25</f>
        <v>0</v>
      </c>
    </row>
    <row r="27" spans="1:3">
      <c r="A27">
        <f>'[1]Prisliste tillæg'!$A26</f>
        <v>2036</v>
      </c>
      <c r="B27" s="23">
        <f>'[1]Prisliste tillæg'!$B26</f>
        <v>0</v>
      </c>
      <c r="C27" s="22">
        <f>'[1]Prisliste tillæg'!$C26</f>
        <v>0</v>
      </c>
    </row>
    <row r="28" spans="1:3">
      <c r="A28">
        <f>'[1]Prisliste tillæg'!$A27</f>
        <v>2037</v>
      </c>
      <c r="B28" s="23">
        <f>'[1]Prisliste tillæg'!$B27</f>
        <v>0</v>
      </c>
      <c r="C28" s="22">
        <f>'[1]Prisliste tillæg'!$C27</f>
        <v>0</v>
      </c>
    </row>
    <row r="29" spans="1:3">
      <c r="A29">
        <f>'[1]Prisliste tillæg'!$A28</f>
        <v>2038</v>
      </c>
      <c r="B29" s="23">
        <f>'[1]Prisliste tillæg'!$B28</f>
        <v>0</v>
      </c>
      <c r="C29" s="22">
        <f>'[1]Prisliste tillæg'!$C28</f>
        <v>0</v>
      </c>
    </row>
    <row r="30" spans="1:3">
      <c r="A30">
        <f>'[1]Prisliste tillæg'!$A29</f>
        <v>2039</v>
      </c>
      <c r="B30" s="23">
        <f>'[1]Prisliste tillæg'!$B29</f>
        <v>0</v>
      </c>
      <c r="C30" s="22">
        <f>'[1]Prisliste tillæg'!$C29</f>
        <v>0</v>
      </c>
    </row>
    <row r="31" spans="1:3">
      <c r="A31">
        <f>'[1]Prisliste tillæg'!$A30</f>
        <v>2040</v>
      </c>
      <c r="B31" s="23">
        <f>'[1]Prisliste tillæg'!$B30</f>
        <v>0</v>
      </c>
      <c r="C31" s="22">
        <f>'[1]Prisliste tillæg'!$C30</f>
        <v>0</v>
      </c>
    </row>
    <row r="32" spans="1:3">
      <c r="A32">
        <f>'[1]Prisliste tillæg'!$A31</f>
        <v>2041</v>
      </c>
      <c r="B32" s="23">
        <f>'[1]Prisliste tillæg'!$B31</f>
        <v>0</v>
      </c>
      <c r="C32" s="22">
        <f>'[1]Prisliste tillæg'!$C31</f>
        <v>0</v>
      </c>
    </row>
    <row r="33" spans="1:3">
      <c r="A33">
        <f>'[1]Prisliste tillæg'!$A32</f>
        <v>2042</v>
      </c>
      <c r="B33" s="23">
        <f>'[1]Prisliste tillæg'!$B32</f>
        <v>0</v>
      </c>
      <c r="C33" s="22">
        <f>'[1]Prisliste tillæg'!$C32</f>
        <v>0</v>
      </c>
    </row>
    <row r="34" spans="1:3">
      <c r="A34">
        <f>'[1]Prisliste tillæg'!$A33</f>
        <v>2043</v>
      </c>
      <c r="B34" s="23">
        <f>'[1]Prisliste tillæg'!$B33</f>
        <v>0</v>
      </c>
      <c r="C34" s="22">
        <f>'[1]Prisliste tillæg'!$C33</f>
        <v>0</v>
      </c>
    </row>
    <row r="35" spans="1:3">
      <c r="A35">
        <f>'[1]Prisliste tillæg'!$A34</f>
        <v>2044</v>
      </c>
      <c r="B35" s="23">
        <f>'[1]Prisliste tillæg'!$B34</f>
        <v>0</v>
      </c>
      <c r="C35" s="22">
        <f>'[1]Prisliste tillæg'!$C34</f>
        <v>0</v>
      </c>
    </row>
    <row r="36" spans="1:3">
      <c r="A36">
        <f>'[1]Prisliste tillæg'!$A35</f>
        <v>2045</v>
      </c>
      <c r="B36" s="23">
        <f>'[1]Prisliste tillæg'!$B35</f>
        <v>0</v>
      </c>
      <c r="C36" s="22">
        <f>'[1]Prisliste tillæg'!$C35</f>
        <v>0</v>
      </c>
    </row>
    <row r="37" spans="1:3">
      <c r="A37">
        <f>'[1]Prisliste tillæg'!$A36</f>
        <v>2046</v>
      </c>
      <c r="B37" s="23">
        <f>'[1]Prisliste tillæg'!$B36</f>
        <v>0</v>
      </c>
      <c r="C37" s="22">
        <f>'[1]Prisliste tillæg'!$C36</f>
        <v>0</v>
      </c>
    </row>
    <row r="38" spans="1:3">
      <c r="A38">
        <f>'[1]Prisliste tillæg'!$A37</f>
        <v>2047</v>
      </c>
      <c r="B38" s="23">
        <f>'[1]Prisliste tillæg'!$B37</f>
        <v>0</v>
      </c>
      <c r="C38" s="22">
        <f>'[1]Prisliste tillæg'!$C37</f>
        <v>0</v>
      </c>
    </row>
    <row r="39" spans="1:3">
      <c r="A39">
        <f>'[1]Prisliste tillæg'!$A38</f>
        <v>2048</v>
      </c>
      <c r="B39" s="23">
        <f>'[1]Prisliste tillæg'!$B38</f>
        <v>0</v>
      </c>
      <c r="C39" s="22">
        <f>'[1]Prisliste tillæg'!$C38</f>
        <v>0</v>
      </c>
    </row>
    <row r="40" spans="1:3">
      <c r="A40">
        <f>'[1]Prisliste tillæg'!$A39</f>
        <v>2049</v>
      </c>
      <c r="B40" s="23">
        <f>'[1]Prisliste tillæg'!$B39</f>
        <v>0</v>
      </c>
      <c r="C40" s="22">
        <f>'[1]Prisliste tillæg'!$C39</f>
        <v>0</v>
      </c>
    </row>
    <row r="41" spans="1:3">
      <c r="A41">
        <f>'[1]Prisliste tillæg'!$A40</f>
        <v>2050</v>
      </c>
      <c r="B41" s="23">
        <f>'[1]Prisliste tillæg'!$B40</f>
        <v>0</v>
      </c>
      <c r="C41" s="22">
        <f>'[1]Prisliste tillæg'!$C40</f>
        <v>0</v>
      </c>
    </row>
    <row r="42" spans="1:3">
      <c r="A42">
        <f>'[1]Prisliste tillæg'!$A41</f>
        <v>2051</v>
      </c>
      <c r="B42" s="23">
        <f>'[1]Prisliste tillæg'!$B41</f>
        <v>0</v>
      </c>
      <c r="C42" s="22">
        <f>'[1]Prisliste tillæg'!$C41</f>
        <v>0</v>
      </c>
    </row>
    <row r="43" spans="1:3">
      <c r="A43">
        <f>'[1]Prisliste tillæg'!$A42</f>
        <v>2052</v>
      </c>
      <c r="B43" s="23">
        <f>'[1]Prisliste tillæg'!$B42</f>
        <v>0</v>
      </c>
      <c r="C43" s="22">
        <f>'[1]Prisliste tillæg'!$C42</f>
        <v>0</v>
      </c>
    </row>
    <row r="44" spans="1:3">
      <c r="A44">
        <f>'[1]Prisliste tillæg'!$A43</f>
        <v>2053</v>
      </c>
      <c r="B44" s="23">
        <f>'[1]Prisliste tillæg'!$B43</f>
        <v>0</v>
      </c>
      <c r="C44" s="22">
        <f>'[1]Prisliste tillæg'!$C43</f>
        <v>0</v>
      </c>
    </row>
    <row r="45" spans="1:3">
      <c r="A45">
        <f>'[1]Prisliste tillæg'!$A44</f>
        <v>2054</v>
      </c>
      <c r="B45" s="23">
        <f>'[1]Prisliste tillæg'!$B44</f>
        <v>0</v>
      </c>
      <c r="C45" s="22">
        <f>'[1]Prisliste tillæg'!$C44</f>
        <v>0</v>
      </c>
    </row>
    <row r="46" spans="1:3">
      <c r="A46">
        <f>'[1]Prisliste tillæg'!$A45</f>
        <v>2055</v>
      </c>
      <c r="B46" s="23">
        <f>'[1]Prisliste tillæg'!$B45</f>
        <v>0</v>
      </c>
      <c r="C46" s="22">
        <f>'[1]Prisliste tillæg'!$C45</f>
        <v>0</v>
      </c>
    </row>
    <row r="47" spans="1:3">
      <c r="A47">
        <f>'[1]Prisliste tillæg'!$A46</f>
        <v>2056</v>
      </c>
      <c r="B47" s="23">
        <f>'[1]Prisliste tillæg'!$B46</f>
        <v>0</v>
      </c>
      <c r="C47" s="22">
        <f>'[1]Prisliste tillæg'!$C46</f>
        <v>0</v>
      </c>
    </row>
    <row r="48" spans="1:3">
      <c r="A48">
        <f>'[1]Prisliste tillæg'!$A47</f>
        <v>2057</v>
      </c>
      <c r="B48" s="23">
        <f>'[1]Prisliste tillæg'!$B47</f>
        <v>0</v>
      </c>
      <c r="C48" s="22">
        <f>'[1]Prisliste tillæg'!$C47</f>
        <v>0</v>
      </c>
    </row>
    <row r="49" spans="1:3">
      <c r="A49">
        <f>'[1]Prisliste tillæg'!$A48</f>
        <v>2058</v>
      </c>
      <c r="B49" s="23">
        <f>'[1]Prisliste tillæg'!$B48</f>
        <v>0</v>
      </c>
      <c r="C49" s="22">
        <f>'[1]Prisliste tillæg'!$C48</f>
        <v>0</v>
      </c>
    </row>
    <row r="50" spans="1:3">
      <c r="A50">
        <f>'[1]Prisliste tillæg'!$A49</f>
        <v>2059</v>
      </c>
      <c r="B50" s="23">
        <f>'[1]Prisliste tillæg'!$B49</f>
        <v>0</v>
      </c>
      <c r="C50" s="22">
        <f>'[1]Prisliste tillæg'!$C49</f>
        <v>0</v>
      </c>
    </row>
    <row r="51" spans="1:3">
      <c r="A51">
        <f>'[1]Prisliste tillæg'!$A50</f>
        <v>2060</v>
      </c>
      <c r="B51" s="23">
        <f>'[1]Prisliste tillæg'!$B50</f>
        <v>0</v>
      </c>
      <c r="C51" s="22">
        <f>'[1]Prisliste tillæg'!$C50</f>
        <v>0</v>
      </c>
    </row>
    <row r="52" spans="1:3">
      <c r="A52">
        <f>'[1]Prisliste tillæg'!$A51</f>
        <v>2061</v>
      </c>
      <c r="B52" s="23">
        <f>'[1]Prisliste tillæg'!$B51</f>
        <v>0</v>
      </c>
      <c r="C52" s="22">
        <f>'[1]Prisliste tillæg'!$C51</f>
        <v>0</v>
      </c>
    </row>
    <row r="53" spans="1:3">
      <c r="A53">
        <f>'[1]Prisliste tillæg'!$A52</f>
        <v>2062</v>
      </c>
      <c r="B53" s="23">
        <f>'[1]Prisliste tillæg'!$B52</f>
        <v>0</v>
      </c>
      <c r="C53" s="22">
        <f>'[1]Prisliste tillæg'!$C52</f>
        <v>0</v>
      </c>
    </row>
    <row r="54" spans="1:3">
      <c r="A54">
        <f>'[1]Prisliste tillæg'!$A53</f>
        <v>2063</v>
      </c>
      <c r="B54" s="23">
        <f>'[1]Prisliste tillæg'!$B53</f>
        <v>0</v>
      </c>
      <c r="C54" s="22">
        <f>'[1]Prisliste tillæg'!$C53</f>
        <v>0</v>
      </c>
    </row>
    <row r="55" spans="1:3">
      <c r="A55">
        <f>'[1]Prisliste tillæg'!$A54</f>
        <v>2064</v>
      </c>
      <c r="B55" s="23">
        <f>'[1]Prisliste tillæg'!$B54</f>
        <v>0</v>
      </c>
      <c r="C55" s="22">
        <f>'[1]Prisliste tillæg'!$C54</f>
        <v>0</v>
      </c>
    </row>
    <row r="56" spans="1:3">
      <c r="A56">
        <f>'[1]Prisliste tillæg'!$A55</f>
        <v>2065</v>
      </c>
      <c r="B56" s="23">
        <f>'[1]Prisliste tillæg'!$B55</f>
        <v>0</v>
      </c>
      <c r="C56" s="22">
        <f>'[1]Prisliste tillæg'!$C55</f>
        <v>0</v>
      </c>
    </row>
    <row r="57" spans="1:3">
      <c r="A57">
        <f>'[1]Prisliste tillæg'!$A56</f>
        <v>2066</v>
      </c>
      <c r="B57" s="23">
        <f>'[1]Prisliste tillæg'!$B56</f>
        <v>0</v>
      </c>
      <c r="C57" s="22">
        <f>'[1]Prisliste tillæg'!$C56</f>
        <v>0</v>
      </c>
    </row>
    <row r="58" spans="1:3">
      <c r="A58">
        <f>'[1]Prisliste tillæg'!$A57</f>
        <v>2067</v>
      </c>
      <c r="B58" s="23">
        <f>'[1]Prisliste tillæg'!$B57</f>
        <v>0</v>
      </c>
      <c r="C58" s="22">
        <f>'[1]Prisliste tillæg'!$C57</f>
        <v>0</v>
      </c>
    </row>
    <row r="59" spans="1:3">
      <c r="A59">
        <f>'[1]Prisliste tillæg'!$A58</f>
        <v>2068</v>
      </c>
      <c r="B59" s="23">
        <f>'[1]Prisliste tillæg'!$B58</f>
        <v>0</v>
      </c>
      <c r="C59" s="22">
        <f>'[1]Prisliste tillæg'!$C58</f>
        <v>0</v>
      </c>
    </row>
    <row r="60" spans="1:3">
      <c r="A60">
        <f>'[1]Prisliste tillæg'!$A59</f>
        <v>2069</v>
      </c>
      <c r="B60" s="23">
        <f>'[1]Prisliste tillæg'!$B59</f>
        <v>0</v>
      </c>
      <c r="C60" s="22">
        <f>'[1]Prisliste tillæg'!$C59</f>
        <v>0</v>
      </c>
    </row>
    <row r="61" spans="1:3">
      <c r="A61">
        <f>'[1]Prisliste tillæg'!$A60</f>
        <v>2070</v>
      </c>
      <c r="B61" s="23">
        <f>'[1]Prisliste tillæg'!$B60</f>
        <v>0</v>
      </c>
      <c r="C61" s="2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K27"/>
  <sheetViews>
    <sheetView workbookViewId="0">
      <selection activeCell="H9" sqref="H9"/>
    </sheetView>
  </sheetViews>
  <sheetFormatPr defaultRowHeight="12.75"/>
  <cols>
    <col min="2" max="2" width="10.875" customWidth="1"/>
    <col min="3" max="3" width="12.25" customWidth="1"/>
    <col min="5" max="5" width="21.625" customWidth="1"/>
    <col min="6" max="6" width="13.375" customWidth="1"/>
    <col min="7" max="7" width="13.625" customWidth="1"/>
    <col min="8" max="10" width="10.5" bestFit="1" customWidth="1"/>
    <col min="11" max="11" width="12" bestFit="1" customWidth="1"/>
  </cols>
  <sheetData>
    <row r="1" spans="1:11" ht="13.5" thickBot="1">
      <c r="A1" s="148" t="s">
        <v>27</v>
      </c>
      <c r="B1" s="149"/>
      <c r="C1" s="149"/>
      <c r="D1" s="149"/>
      <c r="E1" s="149"/>
      <c r="F1" s="71">
        <v>2</v>
      </c>
      <c r="G1" s="149" t="s">
        <v>28</v>
      </c>
      <c r="H1" s="149"/>
      <c r="I1" s="149"/>
      <c r="J1" s="149"/>
      <c r="K1" s="150"/>
    </row>
    <row r="3" spans="1:11">
      <c r="C3" s="82" t="s">
        <v>29</v>
      </c>
      <c r="D3" s="81">
        <v>2014</v>
      </c>
      <c r="E3" t="s">
        <v>30</v>
      </c>
    </row>
    <row r="6" spans="1:11">
      <c r="B6" s="153" t="str">
        <f>'1'!B6:C6</f>
        <v>Dørens størrelse i mm</v>
      </c>
      <c r="C6" s="153"/>
      <c r="D6" s="36">
        <v>4000</v>
      </c>
      <c r="E6" s="145" t="s">
        <v>32</v>
      </c>
      <c r="F6" s="146"/>
      <c r="G6" s="147"/>
      <c r="H6" s="41">
        <v>0.05</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48</v>
      </c>
      <c r="C12" s="158" t="s">
        <v>42</v>
      </c>
      <c r="D12" s="158"/>
      <c r="E12" s="158"/>
      <c r="F12" s="18">
        <v>147.69</v>
      </c>
      <c r="G12" s="37">
        <f>F12</f>
        <v>147.69</v>
      </c>
      <c r="H12" s="40">
        <f>G12*(VLOOKUP(OpdateretÅrstal,'Prisliste tillæg'!$A$4:$C$61,3,FALSE)/VLOOKUP(Produktionsår,'Prisliste tillæg'!$A$5:$C$61,3,FALSE))</f>
        <v>178.90459664148676</v>
      </c>
    </row>
    <row r="13" spans="1:11" ht="12.75" customHeight="1">
      <c r="B13" s="17" t="s">
        <v>49</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50</v>
      </c>
      <c r="C14" s="158" t="s">
        <v>46</v>
      </c>
      <c r="D14" s="158"/>
      <c r="E14" s="158"/>
      <c r="F14" s="18">
        <v>33.19</v>
      </c>
      <c r="G14" s="37">
        <f>F14*2</f>
        <v>66.38</v>
      </c>
      <c r="H14" s="40">
        <f>G14*(VLOOKUP(OpdateretÅrstal,'Prisliste tillæg'!$A$4:$C$61,3,FALSE)/VLOOKUP(Produktionsår,'Prisliste tillæg'!$A$5:$C$61,3,FALSE))</f>
        <v>80.409554641897827</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263.62299999999999</v>
      </c>
      <c r="H16" s="97">
        <f>G16*(VLOOKUP(OpdateretÅrstal,'Prisliste tillæg'!$A$4:$C$61,3,FALSE)/VLOOKUP(Produktionsår,'Prisliste tillæg'!$A$5:$C$61,3,FALSE))</f>
        <v>319.34028356976546</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K20"/>
  <sheetViews>
    <sheetView workbookViewId="0">
      <selection activeCell="H10" sqref="H10"/>
    </sheetView>
  </sheetViews>
  <sheetFormatPr defaultRowHeight="12.75"/>
  <cols>
    <col min="2" max="2" width="11.25" customWidth="1"/>
    <col min="3" max="3" width="12.25" customWidth="1"/>
    <col min="5" max="5" width="21.625" customWidth="1"/>
    <col min="6" max="6" width="13.375" customWidth="1"/>
    <col min="7" max="7" width="13.625" customWidth="1"/>
    <col min="8" max="8" width="10.5" bestFit="1" customWidth="1"/>
    <col min="9" max="9" width="9.5" bestFit="1" customWidth="1"/>
    <col min="10" max="11" width="10.5" bestFit="1" customWidth="1"/>
  </cols>
  <sheetData>
    <row r="1" spans="1:11" ht="13.5" thickBot="1">
      <c r="A1" s="148" t="s">
        <v>27</v>
      </c>
      <c r="B1" s="149"/>
      <c r="C1" s="149"/>
      <c r="D1" s="149"/>
      <c r="E1" s="149"/>
      <c r="F1" s="71">
        <v>3</v>
      </c>
      <c r="G1" s="149" t="s">
        <v>28</v>
      </c>
      <c r="H1" s="149"/>
      <c r="I1" s="149"/>
      <c r="J1" s="149"/>
      <c r="K1" s="150"/>
    </row>
    <row r="3" spans="1:11">
      <c r="C3" s="82" t="s">
        <v>29</v>
      </c>
      <c r="D3" s="81">
        <v>2014</v>
      </c>
      <c r="E3" t="s">
        <v>30</v>
      </c>
    </row>
    <row r="6" spans="1:11">
      <c r="B6" s="153" t="str">
        <f>'1'!B6:C6</f>
        <v>Dørens størrelse i mm</v>
      </c>
      <c r="C6" s="153"/>
      <c r="D6" s="36">
        <v>5000</v>
      </c>
      <c r="E6" s="145" t="s">
        <v>32</v>
      </c>
      <c r="F6" s="146"/>
      <c r="G6" s="147"/>
      <c r="H6" s="41">
        <v>0.05</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51</v>
      </c>
      <c r="C12" s="158" t="s">
        <v>42</v>
      </c>
      <c r="D12" s="158"/>
      <c r="E12" s="158"/>
      <c r="F12" s="18">
        <v>160.47</v>
      </c>
      <c r="G12" s="37">
        <f>F12</f>
        <v>160.47</v>
      </c>
      <c r="H12" s="40">
        <f>G12*(VLOOKUP(OpdateretÅrstal,'Prisliste tillæg'!$A$4:$C$61,3,FALSE)/VLOOKUP(Produktionsår,'Prisliste tillæg'!$A$5:$C$61,3,FALSE))</f>
        <v>194.38567691149964</v>
      </c>
    </row>
    <row r="13" spans="1:11" ht="12.75" customHeight="1">
      <c r="B13" s="17" t="s">
        <v>52</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53</v>
      </c>
      <c r="C14" s="158" t="s">
        <v>46</v>
      </c>
      <c r="D14" s="158"/>
      <c r="E14" s="158"/>
      <c r="F14" s="18">
        <v>38.5</v>
      </c>
      <c r="G14" s="37">
        <f>F14*2</f>
        <v>77</v>
      </c>
      <c r="H14" s="40">
        <f>G14*(VLOOKUP(OpdateretÅrstal,'Prisliste tillæg'!$A$4:$C$61,3,FALSE)/VLOOKUP(Produktionsår,'Prisliste tillæg'!$A$5:$C$61,3,FALSE))</f>
        <v>93.274114302894446</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288.19299999999998</v>
      </c>
      <c r="H16" s="97">
        <f>G16*(VLOOKUP(OpdateretÅrstal,'Prisliste tillæg'!$A$4:$C$61,3,FALSE)/VLOOKUP(Produktionsår,'Prisliste tillæg'!$A$5:$C$61,3,FALSE))</f>
        <v>349.1032054973254</v>
      </c>
    </row>
    <row r="20" ht="25.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00B050"/>
  </sheetPr>
  <dimension ref="A1:K20"/>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2.125" bestFit="1" customWidth="1"/>
  </cols>
  <sheetData>
    <row r="1" spans="1:11" ht="13.5" thickBot="1">
      <c r="A1" s="165" t="s">
        <v>27</v>
      </c>
      <c r="B1" s="166"/>
      <c r="C1" s="166"/>
      <c r="D1" s="166"/>
      <c r="E1" s="166"/>
      <c r="F1" s="46">
        <v>4</v>
      </c>
      <c r="G1" s="166" t="s">
        <v>28</v>
      </c>
      <c r="H1" s="166"/>
      <c r="I1" s="166"/>
      <c r="J1" s="166"/>
      <c r="K1" s="167"/>
    </row>
    <row r="3" spans="1:11">
      <c r="C3" s="82" t="s">
        <v>29</v>
      </c>
      <c r="D3" s="81">
        <v>2014</v>
      </c>
      <c r="E3" t="s">
        <v>30</v>
      </c>
    </row>
    <row r="6" spans="1:11">
      <c r="B6" s="153" t="s">
        <v>54</v>
      </c>
      <c r="C6" s="153"/>
      <c r="D6" s="36">
        <f>'Samle ark'!A35</f>
        <v>3000</v>
      </c>
      <c r="E6" s="145" t="s">
        <v>55</v>
      </c>
      <c r="F6" s="146"/>
      <c r="G6" s="147"/>
      <c r="H6" s="41">
        <v>0</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41</v>
      </c>
      <c r="C12" s="158" t="s">
        <v>42</v>
      </c>
      <c r="D12" s="158"/>
      <c r="E12" s="158"/>
      <c r="F12" s="18">
        <v>129.1</v>
      </c>
      <c r="G12" s="37">
        <f>F12</f>
        <v>129.1</v>
      </c>
      <c r="H12" s="40">
        <f>G12*(VLOOKUP(OpdateretÅrstal,'Prisliste tillæg'!$A$4:$C$61,3,FALSE)/VLOOKUP(Produktionsår,'Prisliste tillæg'!$A$5:$C$61,3,FALSE))</f>
        <v>156.38556047407369</v>
      </c>
    </row>
    <row r="13" spans="1:11" ht="12.75" customHeight="1">
      <c r="B13" s="17" t="s">
        <v>43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45</v>
      </c>
      <c r="C14" s="158" t="s">
        <v>46</v>
      </c>
      <c r="D14" s="158"/>
      <c r="E14" s="158"/>
      <c r="F14" s="18">
        <v>28.07</v>
      </c>
      <c r="G14" s="37">
        <f>F14*2</f>
        <v>56.14</v>
      </c>
      <c r="H14" s="40">
        <f>G14*(VLOOKUP(OpdateretÅrstal,'Prisliste tillæg'!$A$4:$C$61,3,FALSE)/VLOOKUP(Produktionsår,'Prisliste tillæg'!$A$5:$C$61,3,FALSE))</f>
        <v>68.005308791746685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222.43</v>
      </c>
      <c r="H16" s="97">
        <f>G16*(VLOOKUP(OpdateretÅrstal,'Prisliste tillæg'!$A$4:$C$61,3,FALSE)/VLOOKUP(Produktionsår,'Prisliste tillæg'!$A$5:$C$61,3,FALSE))</f>
        <v>269.44105512198456</v>
      </c>
    </row>
    <row r="18" ht="25.5" customHeight="1"/>
    <row r="19" ht="25.5" customHeight="1"/>
    <row r="20" ht="25.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00B050"/>
  </sheetPr>
  <dimension ref="A1:K24"/>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2.125" bestFit="1" customWidth="1"/>
  </cols>
  <sheetData>
    <row r="1" spans="1:11" ht="13.5" thickBot="1">
      <c r="A1" s="165" t="s">
        <v>27</v>
      </c>
      <c r="B1" s="166"/>
      <c r="C1" s="166"/>
      <c r="D1" s="166"/>
      <c r="E1" s="166"/>
      <c r="F1" s="46">
        <v>5</v>
      </c>
      <c r="G1" s="166" t="s">
        <v>28</v>
      </c>
      <c r="H1" s="166"/>
      <c r="I1" s="166"/>
      <c r="J1" s="166"/>
      <c r="K1" s="167"/>
    </row>
    <row r="3" spans="1:11">
      <c r="C3" s="82" t="s">
        <v>29</v>
      </c>
      <c r="D3" s="81">
        <v>2014</v>
      </c>
      <c r="E3" t="s">
        <v>30</v>
      </c>
    </row>
    <row r="6" spans="1:11">
      <c r="B6" s="153" t="s">
        <v>54</v>
      </c>
      <c r="C6" s="153"/>
      <c r="D6" s="36">
        <v>4000</v>
      </c>
      <c r="E6" s="145" t="s">
        <v>55</v>
      </c>
      <c r="F6" s="146"/>
      <c r="G6" s="147"/>
      <c r="H6" s="41">
        <v>0</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48</v>
      </c>
      <c r="C12" s="158" t="s">
        <v>42</v>
      </c>
      <c r="D12" s="158"/>
      <c r="E12" s="158"/>
      <c r="F12" s="18">
        <v>147.69</v>
      </c>
      <c r="G12" s="37">
        <f>F12</f>
        <v>147.69</v>
      </c>
      <c r="H12" s="40">
        <f>G12*(VLOOKUP(OpdateretÅrstal,'Prisliste tillæg'!$A$4:$C$61,3,FALSE)/VLOOKUP(Produktionsår,'Prisliste tillæg'!$A$5:$C$61,3,FALSE))</f>
        <v>178.90459664148676</v>
      </c>
    </row>
    <row r="13" spans="1:11" ht="12.75" customHeight="1">
      <c r="B13" s="17" t="s">
        <v>49</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50</v>
      </c>
      <c r="C14" s="158" t="s">
        <v>46</v>
      </c>
      <c r="D14" s="158"/>
      <c r="E14" s="158"/>
      <c r="F14" s="18">
        <v>33.19</v>
      </c>
      <c r="G14" s="37">
        <f>F14*2</f>
        <v>66.38</v>
      </c>
      <c r="H14" s="40">
        <f>G14*(VLOOKUP(OpdateretÅrstal,'Prisliste tillæg'!$A$4:$C$61,3,FALSE)/VLOOKUP(Produktionsår,'Prisliste tillæg'!$A$5:$C$61,3,FALSE))</f>
        <v>80.409554641897827</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251.26</v>
      </c>
      <c r="H16" s="97">
        <f>G16*(VLOOKUP(OpdateretÅrstal,'Prisliste tillæg'!$A$4:$C$61,3,FALSE)/VLOOKUP(Produktionsår,'Prisliste tillæg'!$A$5:$C$61,3,FALSE))</f>
        <v>304.36433713954881</v>
      </c>
    </row>
    <row r="18" ht="25.5" customHeight="1"/>
    <row r="19" ht="25.5" customHeight="1"/>
    <row r="20" ht="26.25" customHeight="1"/>
    <row r="21" ht="12.75" customHeight="1"/>
    <row r="22" ht="12.75" customHeight="1"/>
    <row r="23" ht="12.75" customHeight="1"/>
    <row r="24" ht="13.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A1:K20"/>
  <sheetViews>
    <sheetView workbookViewId="0">
      <selection activeCell="H10" sqref="H10"/>
    </sheetView>
  </sheetViews>
  <sheetFormatPr defaultRowHeight="12.75"/>
  <cols>
    <col min="2" max="2" width="10.875" customWidth="1"/>
    <col min="3" max="3" width="12.25" customWidth="1"/>
    <col min="5" max="5" width="21.625" customWidth="1"/>
    <col min="6" max="8" width="10.5" bestFit="1" customWidth="1"/>
    <col min="9" max="9" width="9.5" bestFit="1" customWidth="1"/>
    <col min="10" max="11" width="12.125" bestFit="1" customWidth="1"/>
  </cols>
  <sheetData>
    <row r="1" spans="1:11" ht="13.5" thickBot="1">
      <c r="A1" s="165" t="s">
        <v>27</v>
      </c>
      <c r="B1" s="166"/>
      <c r="C1" s="166"/>
      <c r="D1" s="166"/>
      <c r="E1" s="166"/>
      <c r="F1" s="46">
        <v>6</v>
      </c>
      <c r="G1" s="166" t="s">
        <v>28</v>
      </c>
      <c r="H1" s="166"/>
      <c r="I1" s="166"/>
      <c r="J1" s="166"/>
      <c r="K1" s="167"/>
    </row>
    <row r="3" spans="1:11">
      <c r="C3" s="82" t="s">
        <v>29</v>
      </c>
      <c r="D3" s="81">
        <v>2014</v>
      </c>
      <c r="E3" t="s">
        <v>30</v>
      </c>
    </row>
    <row r="6" spans="1:11">
      <c r="B6" s="153" t="s">
        <v>54</v>
      </c>
      <c r="C6" s="153"/>
      <c r="D6" s="36">
        <v>5000</v>
      </c>
      <c r="E6" s="145" t="s">
        <v>55</v>
      </c>
      <c r="F6" s="146"/>
      <c r="G6" s="147"/>
      <c r="H6" s="41">
        <v>0</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51</v>
      </c>
      <c r="C12" s="158" t="s">
        <v>42</v>
      </c>
      <c r="D12" s="158"/>
      <c r="E12" s="158"/>
      <c r="F12" s="18">
        <v>160.47</v>
      </c>
      <c r="G12" s="37">
        <f>F12</f>
        <v>160.47</v>
      </c>
      <c r="H12" s="40">
        <f>G12*(VLOOKUP(OpdateretÅrstal,'Prisliste tillæg'!$A$4:$C$61,3,FALSE)/VLOOKUP(Produktionsår,'Prisliste tillæg'!$A$5:$C$61,3,FALSE))</f>
        <v>194.38567691149964</v>
      </c>
    </row>
    <row r="13" spans="1:11" ht="12.75" customHeight="1">
      <c r="B13" s="17" t="s">
        <v>52</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53</v>
      </c>
      <c r="C14" s="158" t="s">
        <v>46</v>
      </c>
      <c r="D14" s="158"/>
      <c r="E14" s="158"/>
      <c r="F14" s="18">
        <v>38.5</v>
      </c>
      <c r="G14" s="37">
        <f>F14*2</f>
        <v>77</v>
      </c>
      <c r="H14" s="40">
        <f>G14*(VLOOKUP(OpdateretÅrstal,'Prisliste tillæg'!$A$4:$C$61,3,FALSE)/VLOOKUP(Produktionsår,'Prisliste tillæg'!$A$5:$C$61,3,FALSE))</f>
        <v>93.274114302894446</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274.65999999999997</v>
      </c>
      <c r="H16" s="97">
        <f>G16*(VLOOKUP(OpdateretÅrstal,'Prisliste tillæg'!$A$4:$C$61,3,FALSE)/VLOOKUP(Produktionsår,'Prisliste tillæg'!$A$5:$C$61,3,FALSE))</f>
        <v>332.70997707055824</v>
      </c>
    </row>
    <row r="18" ht="25.5" customHeight="1"/>
    <row r="19" ht="25.5" customHeight="1"/>
    <row r="20" ht="24"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00FF"/>
  </sheetPr>
  <dimension ref="A1:K27"/>
  <sheetViews>
    <sheetView workbookViewId="0">
      <selection activeCell="H10" sqref="H10"/>
    </sheetView>
  </sheetViews>
  <sheetFormatPr defaultRowHeight="12.75"/>
  <cols>
    <col min="2" max="2" width="10.875" customWidth="1"/>
    <col min="3" max="3" width="12.25" customWidth="1"/>
    <col min="5" max="5" width="21.625" customWidth="1"/>
    <col min="6" max="10" width="10.5" bestFit="1" customWidth="1"/>
    <col min="11" max="11" width="12" bestFit="1" customWidth="1"/>
  </cols>
  <sheetData>
    <row r="1" spans="1:11" ht="13.5" thickBot="1">
      <c r="A1" s="168" t="s">
        <v>27</v>
      </c>
      <c r="B1" s="169"/>
      <c r="C1" s="169"/>
      <c r="D1" s="169"/>
      <c r="E1" s="169"/>
      <c r="F1" s="73">
        <v>7</v>
      </c>
      <c r="G1" s="169" t="s">
        <v>28</v>
      </c>
      <c r="H1" s="169"/>
      <c r="I1" s="169"/>
      <c r="J1" s="169"/>
      <c r="K1" s="170"/>
    </row>
    <row r="3" spans="1:11">
      <c r="C3" s="82" t="s">
        <v>29</v>
      </c>
      <c r="D3" s="81">
        <v>2014</v>
      </c>
      <c r="E3" t="s">
        <v>30</v>
      </c>
    </row>
    <row r="6" spans="1:11">
      <c r="B6" s="153" t="s">
        <v>54</v>
      </c>
      <c r="C6" s="153"/>
      <c r="D6" s="36">
        <f>'Samle ark'!A35</f>
        <v>3000</v>
      </c>
      <c r="E6" s="145" t="s">
        <v>56</v>
      </c>
      <c r="F6" s="146"/>
      <c r="G6" s="147"/>
      <c r="H6" s="41">
        <v>-0.05</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41</v>
      </c>
      <c r="C12" s="158" t="s">
        <v>42</v>
      </c>
      <c r="D12" s="158"/>
      <c r="E12" s="158"/>
      <c r="F12" s="18">
        <v>129.1</v>
      </c>
      <c r="G12" s="37">
        <f>F12</f>
        <v>129.1</v>
      </c>
      <c r="H12" s="40">
        <f>G12*(VLOOKUP(OpdateretÅrstal,'Prisliste tillæg'!$A$4:$C$61,3,FALSE)/VLOOKUP(Produktionsår,'Prisliste tillæg'!$A$5:$C$61,3,FALSE))</f>
        <v>156.38556047407369</v>
      </c>
    </row>
    <row r="13" spans="1:11" ht="12.75" customHeight="1">
      <c r="B13" s="17" t="s">
        <v>43</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45</v>
      </c>
      <c r="C14" s="158" t="s">
        <v>46</v>
      </c>
      <c r="D14" s="158"/>
      <c r="E14" s="158"/>
      <c r="F14" s="18">
        <v>28.07</v>
      </c>
      <c r="G14" s="37">
        <f>F14*2</f>
        <v>56.14</v>
      </c>
      <c r="H14" s="40">
        <f>G14*(VLOOKUP(OpdateretÅrstal,'Prisliste tillæg'!$A$4:$C$61,3,FALSE)/VLOOKUP(Produktionsår,'Prisliste tillæg'!$A$5:$C$61,3,FALSE))</f>
        <v>68.005308791746685</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211.5085</v>
      </c>
      <c r="H16" s="97">
        <f>G16*(VLOOKUP(OpdateretÅrstal,'Prisliste tillæg'!$A$4:$C$61,3,FALSE)/VLOOKUP(Produktionsår,'Prisliste tillæg'!$A$5:$C$61,3,FALSE))</f>
        <v>256.21127279264613</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00FF"/>
  </sheetPr>
  <dimension ref="A1:K27"/>
  <sheetViews>
    <sheetView workbookViewId="0">
      <selection activeCell="H10" sqref="H10"/>
    </sheetView>
  </sheetViews>
  <sheetFormatPr defaultRowHeight="12.75"/>
  <cols>
    <col min="2" max="2" width="10.875" customWidth="1"/>
    <col min="3" max="3" width="12.25" customWidth="1"/>
    <col min="5" max="5" width="21.625" customWidth="1"/>
    <col min="6" max="10" width="10.5" bestFit="1" customWidth="1"/>
    <col min="11" max="11" width="12" bestFit="1" customWidth="1"/>
  </cols>
  <sheetData>
    <row r="1" spans="1:11" ht="13.5" thickBot="1">
      <c r="A1" s="168" t="s">
        <v>27</v>
      </c>
      <c r="B1" s="169"/>
      <c r="C1" s="169"/>
      <c r="D1" s="169"/>
      <c r="E1" s="169"/>
      <c r="F1" s="73">
        <v>8</v>
      </c>
      <c r="G1" s="169" t="s">
        <v>28</v>
      </c>
      <c r="H1" s="169"/>
      <c r="I1" s="169"/>
      <c r="J1" s="169"/>
      <c r="K1" s="170"/>
    </row>
    <row r="3" spans="1:11">
      <c r="C3" s="82" t="s">
        <v>29</v>
      </c>
      <c r="D3" s="81">
        <v>2014</v>
      </c>
      <c r="E3" t="s">
        <v>30</v>
      </c>
    </row>
    <row r="6" spans="1:11">
      <c r="B6" s="153" t="s">
        <v>54</v>
      </c>
      <c r="C6" s="153"/>
      <c r="D6" s="36">
        <v>4000</v>
      </c>
      <c r="E6" s="145" t="s">
        <v>56</v>
      </c>
      <c r="F6" s="146"/>
      <c r="G6" s="147"/>
      <c r="H6" s="41">
        <v>-0.05</v>
      </c>
    </row>
    <row r="7" spans="1:11" ht="13.5" thickBot="1"/>
    <row r="8" spans="1:11" ht="13.5" thickBot="1">
      <c r="B8" s="155" t="s">
        <v>33</v>
      </c>
      <c r="C8" s="156"/>
      <c r="D8" s="156"/>
      <c r="E8" s="156"/>
      <c r="F8" s="156"/>
      <c r="G8" s="156"/>
      <c r="H8" s="157"/>
    </row>
    <row r="9" spans="1:11">
      <c r="B9" s="88"/>
      <c r="C9" s="85"/>
      <c r="D9" s="85"/>
      <c r="E9" s="85"/>
      <c r="F9" s="89">
        <f>Produktionsår</f>
        <v>2014</v>
      </c>
      <c r="G9" s="90"/>
      <c r="H9" s="91">
        <f>OpdateretÅrstal</f>
        <v>2023</v>
      </c>
    </row>
    <row r="10" spans="1:11" ht="12.75" customHeight="1" thickBot="1">
      <c r="B10" s="32" t="s">
        <v>34</v>
      </c>
      <c r="C10" s="151" t="s">
        <v>35</v>
      </c>
      <c r="D10" s="151"/>
      <c r="E10" s="152"/>
      <c r="F10" s="86" t="s">
        <v>36</v>
      </c>
      <c r="G10" s="87" t="s">
        <v>37</v>
      </c>
      <c r="H10" s="91" t="s">
        <v>38</v>
      </c>
    </row>
    <row r="11" spans="1:11" ht="12.75" customHeight="1">
      <c r="B11" s="17" t="s">
        <v>39</v>
      </c>
      <c r="C11" s="158" t="s">
        <v>40</v>
      </c>
      <c r="D11" s="158"/>
      <c r="E11" s="158"/>
      <c r="F11" s="84">
        <v>1</v>
      </c>
      <c r="G11" s="83">
        <f>4*F11</f>
        <v>4</v>
      </c>
      <c r="H11" s="96">
        <f>G11*(VLOOKUP(OpdateretÅrstal,'Prisliste tillæg'!$A$4:$C$61,3,FALSE)/VLOOKUP(Produktionsår,'Prisliste tillæg'!$A$5:$C$61,3,FALSE))</f>
        <v>4.845408535215296</v>
      </c>
    </row>
    <row r="12" spans="1:11" ht="12.75" customHeight="1">
      <c r="B12" s="17" t="s">
        <v>48</v>
      </c>
      <c r="C12" s="158" t="s">
        <v>42</v>
      </c>
      <c r="D12" s="158"/>
      <c r="E12" s="158"/>
      <c r="F12" s="18">
        <v>147.69</v>
      </c>
      <c r="G12" s="37">
        <f>F12</f>
        <v>147.69</v>
      </c>
      <c r="H12" s="40">
        <f>G12*(VLOOKUP(OpdateretÅrstal,'Prisliste tillæg'!$A$4:$C$61,3,FALSE)/VLOOKUP(Produktionsår,'Prisliste tillæg'!$A$5:$C$61,3,FALSE))</f>
        <v>178.90459664148676</v>
      </c>
    </row>
    <row r="13" spans="1:11" ht="12.75" customHeight="1">
      <c r="B13" s="17" t="s">
        <v>49</v>
      </c>
      <c r="C13" s="159" t="s">
        <v>44</v>
      </c>
      <c r="D13" s="160"/>
      <c r="E13" s="161"/>
      <c r="F13" s="70">
        <v>33.19</v>
      </c>
      <c r="G13" s="38">
        <f>F13</f>
        <v>33.19</v>
      </c>
      <c r="H13" s="40">
        <f>G13*(VLOOKUP(OpdateretÅrstal,'Prisliste tillæg'!$A$4:$C$61,3,FALSE)/VLOOKUP(Produktionsår,'Prisliste tillæg'!$A$5:$C$61,3,FALSE))</f>
        <v>40.204777320948914</v>
      </c>
    </row>
    <row r="14" spans="1:11" ht="12.75" customHeight="1">
      <c r="B14" s="17" t="s">
        <v>50</v>
      </c>
      <c r="C14" s="158" t="s">
        <v>46</v>
      </c>
      <c r="D14" s="158"/>
      <c r="E14" s="158"/>
      <c r="F14" s="18">
        <v>33.19</v>
      </c>
      <c r="G14" s="37">
        <f>F14*2</f>
        <v>66.38</v>
      </c>
      <c r="H14" s="40">
        <f>G14*(VLOOKUP(OpdateretÅrstal,'Prisliste tillæg'!$A$4:$C$61,3,FALSE)/VLOOKUP(Produktionsår,'Prisliste tillæg'!$A$5:$C$61,3,FALSE))</f>
        <v>80.409554641897827</v>
      </c>
    </row>
    <row r="15" spans="1:11" ht="12.75" customHeight="1">
      <c r="B15" s="33"/>
      <c r="C15" s="162"/>
      <c r="D15" s="163"/>
      <c r="E15" s="164"/>
      <c r="F15" s="2"/>
      <c r="G15" s="19"/>
      <c r="H15" s="40"/>
    </row>
    <row r="16" spans="1:11" ht="12.75" customHeight="1" thickBot="1">
      <c r="B16" s="34"/>
      <c r="C16" s="154" t="s">
        <v>47</v>
      </c>
      <c r="D16" s="154"/>
      <c r="E16" s="154"/>
      <c r="F16" s="35"/>
      <c r="G16" s="39">
        <f>SUM(G11:G15)+(SUM(G12:G14)*H6)</f>
        <v>238.89699999999999</v>
      </c>
      <c r="H16" s="97">
        <f>G16*(VLOOKUP(OpdateretÅrstal,'Prisliste tillæg'!$A$4:$C$61,3,FALSE)/VLOOKUP(Produktionsår,'Prisliste tillæg'!$A$5:$C$61,3,FALSE))</f>
        <v>289.38839070933216</v>
      </c>
    </row>
    <row r="20" ht="27" customHeight="1"/>
    <row r="21" ht="12.75" customHeight="1"/>
    <row r="22" ht="12.75" customHeight="1"/>
    <row r="23" ht="12.75" customHeight="1"/>
    <row r="24" ht="12.75" customHeight="1"/>
    <row r="25" ht="12.75" customHeight="1"/>
    <row r="26" ht="12.75" customHeight="1"/>
    <row r="27" ht="12.75" customHeight="1"/>
  </sheetData>
  <mergeCells count="12">
    <mergeCell ref="A1:E1"/>
    <mergeCell ref="G1:K1"/>
    <mergeCell ref="B6:C6"/>
    <mergeCell ref="E6:G6"/>
    <mergeCell ref="B8:H8"/>
    <mergeCell ref="C15:E15"/>
    <mergeCell ref="C16:E16"/>
    <mergeCell ref="C10:E10"/>
    <mergeCell ref="C11:E11"/>
    <mergeCell ref="C12:E12"/>
    <mergeCell ref="C13:E13"/>
    <mergeCell ref="C14:E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2023-07-27T08:29:44Z</dcterms:modified>
  <cp:category/>
  <cp:contentStatus/>
</cp:coreProperties>
</file>